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8250" activeTab="0"/>
  </bookViews>
  <sheets>
    <sheet name="príjmy (2)" sheetId="1" r:id="rId1"/>
    <sheet name="výdavky (2)" sheetId="2" r:id="rId2"/>
  </sheets>
  <externalReferences>
    <externalReference r:id="rId5"/>
  </externalReferences>
  <definedNames>
    <definedName name="Excel_BuiltIn__FilterDatabase_2">'[1]výdavky'!#REF!</definedName>
    <definedName name="Excel_BuiltIn__FilterDatabase_4">'[1]výdavky (2)'!#REF!</definedName>
    <definedName name="Excel_BuiltIn_Print_Area_4_1">'výdavky (2)'!$B$1:$K$729</definedName>
    <definedName name="Excel_BuiltIn_Print_Titles_4">'výdavky (2)'!$4:$5</definedName>
    <definedName name="_xlnm.Print_Area" localSheetId="0">'príjmy (2)'!$B$2:$J$108</definedName>
    <definedName name="_xlnm.Print_Area" localSheetId="1">'výdavky (2)'!$B$2:$K$729</definedName>
  </definedNames>
  <calcPr fullCalcOnLoad="1"/>
</workbook>
</file>

<file path=xl/sharedStrings.xml><?xml version="1.0" encoding="utf-8"?>
<sst xmlns="http://schemas.openxmlformats.org/spreadsheetml/2006/main" count="1001" uniqueCount="429">
  <si>
    <t xml:space="preserve">Bežné príjmy </t>
  </si>
  <si>
    <t>2015  skutočnosť</t>
  </si>
  <si>
    <t>2016 schválený</t>
  </si>
  <si>
    <t>2017 návrh</t>
  </si>
  <si>
    <t>2018 návrh</t>
  </si>
  <si>
    <t>2019 návrh</t>
  </si>
  <si>
    <t>Daňové príjmy - dane z príjmov, dane z majetku</t>
  </si>
  <si>
    <t>111 003</t>
  </si>
  <si>
    <t>Výnos dane z príjmov poukázany územnej samospráve</t>
  </si>
  <si>
    <t>Daň z nehnuteľností</t>
  </si>
  <si>
    <t>Daň z pozemkov</t>
  </si>
  <si>
    <t>Daň zo stavieb</t>
  </si>
  <si>
    <t>DzN  FO pozemky</t>
  </si>
  <si>
    <t>DzN FO stavby</t>
  </si>
  <si>
    <t>121001 10</t>
  </si>
  <si>
    <t>DzN PO pozemky</t>
  </si>
  <si>
    <t>121002 10</t>
  </si>
  <si>
    <t>DzN PO stavby</t>
  </si>
  <si>
    <t>Daň z bytov a z nebytových priestorov</t>
  </si>
  <si>
    <t>Daňové príjmy - dane za špecifické služby</t>
  </si>
  <si>
    <t>133 001</t>
  </si>
  <si>
    <t>Za psa</t>
  </si>
  <si>
    <t>133 003</t>
  </si>
  <si>
    <t>Za nevýherné hracie prístroje</t>
  </si>
  <si>
    <t>133 006</t>
  </si>
  <si>
    <t>Za ubytovanie</t>
  </si>
  <si>
    <t>133 012</t>
  </si>
  <si>
    <t>Za úžívanie verejného priestranstva</t>
  </si>
  <si>
    <t>133 013</t>
  </si>
  <si>
    <t>Za komunálne odpady a drobné stavebné odpady</t>
  </si>
  <si>
    <t>134 001</t>
  </si>
  <si>
    <t>Za dobývací priestor</t>
  </si>
  <si>
    <t>Nedaňové príjmy - príjmy z podnikania a z vlastníctva majetku</t>
  </si>
  <si>
    <t xml:space="preserve">z úhrad za vydobyté nerasty </t>
  </si>
  <si>
    <t>z prenajatých pozemkov</t>
  </si>
  <si>
    <t>Z prenajatých budov, priestorov, objektov</t>
  </si>
  <si>
    <t>212 003 1</t>
  </si>
  <si>
    <t>Príjmy z prenajatých sociálnych bytov</t>
  </si>
  <si>
    <t>212 003 2</t>
  </si>
  <si>
    <t>Príjmy z prenajatých sociálnych bytov - služby</t>
  </si>
  <si>
    <t>Nedaňové príjmy - administratívne poplatky a iné poplatky a platby</t>
  </si>
  <si>
    <t xml:space="preserve">Správne poplatky  </t>
  </si>
  <si>
    <t>Pokuty a penále</t>
  </si>
  <si>
    <t xml:space="preserve">Poplatky a platby z nepriem.a náhod.predaja služieb / rozhlas,kopír., </t>
  </si>
  <si>
    <t>Poplatky a platby za stravné - KZ 72</t>
  </si>
  <si>
    <t xml:space="preserve">Poplatky a platby M </t>
  </si>
  <si>
    <t>Poplatky a platby KZ 71</t>
  </si>
  <si>
    <t xml:space="preserve">Poplatky za Materské školy </t>
  </si>
  <si>
    <t>223 002 2</t>
  </si>
  <si>
    <t>Poplatky za ŠKD - KZ 72</t>
  </si>
  <si>
    <t xml:space="preserve">Poplatky a platby za stravné  </t>
  </si>
  <si>
    <t xml:space="preserve">Poplatky a platby za stravné M </t>
  </si>
  <si>
    <t>Poplatky a platby za vypúšťanie odpadových vôd</t>
  </si>
  <si>
    <t xml:space="preserve"> </t>
  </si>
  <si>
    <t>Za znečisťovanie ovzdušia</t>
  </si>
  <si>
    <t xml:space="preserve">Nedaňové príjmy - úroky z tuz. úver., pôž., návr. fin. výp., vkladov </t>
  </si>
  <si>
    <t>Úroky z účtov finančného hospodárenia</t>
  </si>
  <si>
    <t>Úroky z terminovaných vkladov</t>
  </si>
  <si>
    <t>Iné nedaňové príjmy</t>
  </si>
  <si>
    <t>Z výťažkov z lotérií a iných podobných hier</t>
  </si>
  <si>
    <t>Príjmy z dobropisov</t>
  </si>
  <si>
    <t>Príjmy z vratiek</t>
  </si>
  <si>
    <t>Príjmy z refundácie</t>
  </si>
  <si>
    <t>292 027</t>
  </si>
  <si>
    <t>Iné príjmy / sponzorský dar</t>
  </si>
  <si>
    <t>Sponzorský dar</t>
  </si>
  <si>
    <t>Zo ŠR okrem trans. na úhr. nákl. prenes. výkonu štátnej správy</t>
  </si>
  <si>
    <t>Transfery v rámci verejnej správy -zo ŠR Referendum</t>
  </si>
  <si>
    <t>Tuzemské bežné granty</t>
  </si>
  <si>
    <t>Transfery v rámci verejnej správy - zo ŠR   na školstvo</t>
  </si>
  <si>
    <t>Transfery v rámci verejnej správy - zo ŠR   na vzdelávacie poukazy+SZP</t>
  </si>
  <si>
    <t>Transfery v rámci verejnej správy - zo ŠR   na učebnice</t>
  </si>
  <si>
    <t>Transfery v rámci verejnej správy - zo ŠR   na materskú školu</t>
  </si>
  <si>
    <t>Transfery v rámci verejnej správy - zo ŠR  na hlásenie pobytu</t>
  </si>
  <si>
    <t>Transfery v rámci verejnej správy - zo ŠR  na povodňové práce</t>
  </si>
  <si>
    <t>Transfery v rámci verejnej správy - zo ŠR  na dopravu a poz.kom.</t>
  </si>
  <si>
    <t>Transfery v rámci verejnej správy - zo ŠR  na stravovanie</t>
  </si>
  <si>
    <t>Transfery v rámci verejnej správy - zo ŠR  na školské potreby</t>
  </si>
  <si>
    <t>Transfery v rámci verejnej správy - zo ŠR  na detské prídavky</t>
  </si>
  <si>
    <t>Transfery v rámci verejnej správy - zo ŠR   na aktiv. činnosť</t>
  </si>
  <si>
    <t>Transfery v rámci verejnej správy - zo ŠR   na aktiv. činnosť - spolufin.</t>
  </si>
  <si>
    <t>Transfery v rámci verejnej správy - zo ŠR  recyklačný fond</t>
  </si>
  <si>
    <t>312 012</t>
  </si>
  <si>
    <t>Transfery v rámci verejnej správy - zo ŠR   na životné prostredie</t>
  </si>
  <si>
    <t>Transfery v rámci verejnej správy - zo ŠR   na stav.činnosť</t>
  </si>
  <si>
    <t xml:space="preserve">Transfery v rámci verejnej správy - zo ŠR   na  voľby </t>
  </si>
  <si>
    <t>Transfery v rámci verejnej správy - zo ŠR   CCP §50j,§54</t>
  </si>
  <si>
    <t>Transfery v rámci verejnej správy - zo ŠR   CHD</t>
  </si>
  <si>
    <t>312 001</t>
  </si>
  <si>
    <t>Transfery v rámci verejnej správy - zo ŠR   na platy v reg.školstve</t>
  </si>
  <si>
    <t>Transfery v rámci verejnej správy - zo ŠR na občiansku hliadku</t>
  </si>
  <si>
    <t>Transfery v rámci verejnej správy - zo ŠR   na opravu ciest</t>
  </si>
  <si>
    <t>Transfery v rámci verejnej správy - zo ŠR   nakladanie s odpadmi</t>
  </si>
  <si>
    <t>Transfery v rámci verejnej správy - z VÚC</t>
  </si>
  <si>
    <t>Bežné príjmy spolu:</t>
  </si>
  <si>
    <t xml:space="preserve">Kapitálové príjmy </t>
  </si>
  <si>
    <t>Kapitálové príjmy</t>
  </si>
  <si>
    <t>Príjem z predaja kapitálových aktív</t>
  </si>
  <si>
    <t>Z predaja pozemkov</t>
  </si>
  <si>
    <t>Tuzemské kapitálové granty a transfery</t>
  </si>
  <si>
    <t>322 001 10</t>
  </si>
  <si>
    <t>Granty na výstavbu nájomných bytov</t>
  </si>
  <si>
    <t>322001 20</t>
  </si>
  <si>
    <t>Granty na plynofikáciu budov ZŠ a MŠ</t>
  </si>
  <si>
    <t>322 001 30</t>
  </si>
  <si>
    <t>322 002 40</t>
  </si>
  <si>
    <t>Granty na rekonštr. Kultúrneho domu</t>
  </si>
  <si>
    <t>322 002 1</t>
  </si>
  <si>
    <t>Kapitálový transfer na územný plán</t>
  </si>
  <si>
    <t>322 002 2</t>
  </si>
  <si>
    <t>Kapitálový transfer na infraštruktúru</t>
  </si>
  <si>
    <t>Kapitálové príjmy spolu:</t>
  </si>
  <si>
    <t>Príjmové finančné operácie</t>
  </si>
  <si>
    <t>Príjmy z ostatných finančných operácií</t>
  </si>
  <si>
    <t>Zostatok prostriedkov z predchádzajúcich rokov</t>
  </si>
  <si>
    <t xml:space="preserve">Zostatok prostriedkov z predchádzajúcich rokov - ŠJ - M </t>
  </si>
  <si>
    <t>Prevod prostriedkov z rezervného fondu obce</t>
  </si>
  <si>
    <t>Prevod prostriedkov z ostatných fondov obce</t>
  </si>
  <si>
    <t>Tuzemské úvery, pôžičky a návratné finančné výpomoci</t>
  </si>
  <si>
    <t>Bankové úvery dlhodobé</t>
  </si>
  <si>
    <t>Ostatné úvery, pôžičky a návratné finančné výpomoci dlhodobé</t>
  </si>
  <si>
    <t>Príjmové finančné operácie spolu:</t>
  </si>
  <si>
    <t>Sumarizácia</t>
  </si>
  <si>
    <t>Rozpočtové príjmy spolu</t>
  </si>
  <si>
    <t xml:space="preserve">Bežné výdavky </t>
  </si>
  <si>
    <t>2015 skutočnosť</t>
  </si>
  <si>
    <t>01.1.1 Výdavky verejnej správy</t>
  </si>
  <si>
    <t>Mzdy, platy, sl.príjmy a ost.osobné vyrovnania</t>
  </si>
  <si>
    <t>Tarifný plat, osob. plat, základný plat</t>
  </si>
  <si>
    <t>Príplatky</t>
  </si>
  <si>
    <t>Ostatné príplatky</t>
  </si>
  <si>
    <t>Odmeny</t>
  </si>
  <si>
    <t>Doplatok k platu</t>
  </si>
  <si>
    <t>Poistné a príspevok do poisťovní</t>
  </si>
  <si>
    <t>Poistné do Všeobecnej zdravotnej poisťovne</t>
  </si>
  <si>
    <t>Poistné do ostatných zdravotných poisťovní</t>
  </si>
  <si>
    <t>625 001</t>
  </si>
  <si>
    <t>Na nemocenské poistenie</t>
  </si>
  <si>
    <t>625 002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</si>
  <si>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</si>
  <si>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</si>
  <si>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</si>
  <si>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</si>
  <si>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</si>
  <si>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</si>
  <si>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Tovary a služby</t>
  </si>
  <si>
    <t>z toho</t>
  </si>
  <si>
    <t>Cestovné náhrady</t>
  </si>
  <si>
    <t>631 001</t>
  </si>
  <si>
    <t>Tuzemské</t>
  </si>
  <si>
    <t>Energie, voda a komunikácie</t>
  </si>
  <si>
    <t>Energie</t>
  </si>
  <si>
    <t>Vodné, stočné</t>
  </si>
  <si>
    <t>Poštovné služby a telekomunikačné služby</t>
  </si>
  <si>
    <t>Internet</t>
  </si>
  <si>
    <t xml:space="preserve">Materiál </t>
  </si>
  <si>
    <t>Interiérové vybavenie</t>
  </si>
  <si>
    <t>633 002</t>
  </si>
  <si>
    <t>Výpočtová technika</t>
  </si>
  <si>
    <t>Telekomunikačná technika</t>
  </si>
  <si>
    <t>Prevádzkové stroje, prístroje</t>
  </si>
  <si>
    <t>Všeobecný materiál</t>
  </si>
  <si>
    <t>Knihy, časopisy, noviny, učebnice, uč. pomôcky.....</t>
  </si>
  <si>
    <t>Pracovné odevy, obuv a pracovné pomôcky</t>
  </si>
  <si>
    <t>Softvér a licencie</t>
  </si>
  <si>
    <t>Palivo ako zdroj energie</t>
  </si>
  <si>
    <t>Reprezentačné</t>
  </si>
  <si>
    <t>Dopravné</t>
  </si>
  <si>
    <t>634 001</t>
  </si>
  <si>
    <t>Palivo, mazivá, oleje, špeciálne kvapaliny</t>
  </si>
  <si>
    <t>Servis, údržba, opravy a výdavky s tým spojené</t>
  </si>
  <si>
    <t>Karty, známky, poznámky</t>
  </si>
  <si>
    <t>Prepravné a nájom dopravných prostriedkov</t>
  </si>
  <si>
    <t>Poistenie</t>
  </si>
  <si>
    <t>Rutinná a štandartná údržba</t>
  </si>
  <si>
    <t>635 001</t>
  </si>
  <si>
    <t>Interiérového vybavenia</t>
  </si>
  <si>
    <t>635 002</t>
  </si>
  <si>
    <t>Výpočtovej techniky</t>
  </si>
  <si>
    <t>Budov, objektov alebo ich častí</t>
  </si>
  <si>
    <t>Prevádzkových strojov, prístrojov, zariadení, techniky</t>
  </si>
  <si>
    <t>Nájomné za nájom</t>
  </si>
  <si>
    <t>Služby</t>
  </si>
  <si>
    <t>637 001</t>
  </si>
  <si>
    <t>Školenia, kurzy, semináre, porady, konferencie, symp.</t>
  </si>
  <si>
    <t>Konkurzy a súťaže 11H</t>
  </si>
  <si>
    <t>Konkurzy a súťaže</t>
  </si>
  <si>
    <t>Propagácia, reklama a inzercia</t>
  </si>
  <si>
    <t>Všeobecné služby</t>
  </si>
  <si>
    <t>Špeciálne služby</t>
  </si>
  <si>
    <t>Náhrady</t>
  </si>
  <si>
    <t>Štúdie, expertízy, posudky</t>
  </si>
  <si>
    <t>Poplatky a odvody</t>
  </si>
  <si>
    <t>Stravovanie</t>
  </si>
  <si>
    <t>Poistné</t>
  </si>
  <si>
    <t>Prídel do sociálneho fondu</t>
  </si>
  <si>
    <t>Kolkové známky</t>
  </si>
  <si>
    <t>Odmeny a príspevky</t>
  </si>
  <si>
    <t>Odmeny zamestnancov mimopracovného pomeru</t>
  </si>
  <si>
    <t>Daň z príjmov PO</t>
  </si>
  <si>
    <t>Obci na úhradu nákladov prenes.nákladov-stav. činnosť</t>
  </si>
  <si>
    <t>Bežné transfery - Občianske združenie</t>
  </si>
  <si>
    <t>Členské príspevky ZMOS, RVC</t>
  </si>
  <si>
    <t>Nemocenské dávky</t>
  </si>
  <si>
    <t>Odstupné</t>
  </si>
  <si>
    <t>KZ 111</t>
  </si>
  <si>
    <t>§ 50j</t>
  </si>
  <si>
    <t>Chránené dielne</t>
  </si>
  <si>
    <t>Poslanci</t>
  </si>
  <si>
    <t>Odmeny a príspevky /poslanci/</t>
  </si>
  <si>
    <t>01.1.2. Finančná a rozpočtová oblasť</t>
  </si>
  <si>
    <t>Bankové poplatky</t>
  </si>
  <si>
    <t>Poistné a príspevok do VŠZP</t>
  </si>
  <si>
    <t>Ostatné zdrav. poisťovne</t>
  </si>
  <si>
    <t>Odvody do soc.poisťovni</t>
  </si>
  <si>
    <t>Doplnkové dôchodkové poistenie</t>
  </si>
  <si>
    <t>Poštové služby a telekomunikačné služby</t>
  </si>
  <si>
    <t>Telekomunikačnej techniky</t>
  </si>
  <si>
    <t>Ošatenie</t>
  </si>
  <si>
    <t>Členské príspevky</t>
  </si>
  <si>
    <t>01.6.0 Voľby</t>
  </si>
  <si>
    <t>VŠZP</t>
  </si>
  <si>
    <t>Úrazové poistenie</t>
  </si>
  <si>
    <t xml:space="preserve">Energie </t>
  </si>
  <si>
    <t>Občerstvenie</t>
  </si>
  <si>
    <t>Dohody mimo pracovného pomeru</t>
  </si>
  <si>
    <t xml:space="preserve">01.7.0 Transakcie verejného dlhu </t>
  </si>
  <si>
    <t>Splácanie úrokov v tuzemsku</t>
  </si>
  <si>
    <t xml:space="preserve">Banke a pobočke zahraničnej banky </t>
  </si>
  <si>
    <t>02.2.0 Civilná obrana</t>
  </si>
  <si>
    <t>03.2.0 Ochrana pred požiarmi</t>
  </si>
  <si>
    <t>Prevádzkové stroje, prístroje, zariadenia, technika</t>
  </si>
  <si>
    <t>Špeciálny materiál</t>
  </si>
  <si>
    <t>Bežné transfery na členské</t>
  </si>
  <si>
    <t>04.1.2 Všeobecno-pracovná oblasť – aktivačná činnosť</t>
  </si>
  <si>
    <t>Osobný príplatok</t>
  </si>
  <si>
    <t>Odmena</t>
  </si>
  <si>
    <t>621,623</t>
  </si>
  <si>
    <t>Poistné a príspevok do ZP</t>
  </si>
  <si>
    <t>Odvody do sociálnej poisťovne</t>
  </si>
  <si>
    <t>Materiál</t>
  </si>
  <si>
    <t>04.1.2 Všeobecno-pracovná oblasť – občianska hliadka</t>
  </si>
  <si>
    <t>Poistné a príspevok do ost.ZP</t>
  </si>
  <si>
    <t>Poistné do VŠZP</t>
  </si>
  <si>
    <t>04.1.2 Všeobecno-pracovná oblasť – chránené dielne</t>
  </si>
  <si>
    <t>04.4.3 Výstavba - údržba budov v maj.obce</t>
  </si>
  <si>
    <t xml:space="preserve">Stavebná činnosť </t>
  </si>
  <si>
    <t>04.5.1 Cestná doprava - miestna komunikácia</t>
  </si>
  <si>
    <t>Verejných priestranstiev</t>
  </si>
  <si>
    <t>04.6.0. Komunikácie</t>
  </si>
  <si>
    <t>Údržba miestnej komunikácie</t>
  </si>
  <si>
    <t>05.1.0 Nakladanie s odpadmi</t>
  </si>
  <si>
    <t>Služby (div.skládky,odvoz TKO)</t>
  </si>
  <si>
    <t>Všeobecné služby-likvidácia odpadu</t>
  </si>
  <si>
    <t>05.2.0 Nakladanie s odpad.vodami</t>
  </si>
  <si>
    <t>odmeny mimo prac.pomeru</t>
  </si>
  <si>
    <t>05.4.0 Prostredie pre život</t>
  </si>
  <si>
    <t>Údržba prevádzkových strojov</t>
  </si>
  <si>
    <t xml:space="preserve">05.6.0 Ochrana životného prostredia </t>
  </si>
  <si>
    <t>Tarifný plat, mzdy</t>
  </si>
  <si>
    <t>06.3.0 Zásobovanie vodou</t>
  </si>
  <si>
    <t>Elektrická energia</t>
  </si>
  <si>
    <t>632 001</t>
  </si>
  <si>
    <t>Údržba budov</t>
  </si>
  <si>
    <t>06.4.0 Verejné osvetlenie</t>
  </si>
  <si>
    <t>06.6.0 Bývanie a občianska vybavenosť inde neklasifikované</t>
  </si>
  <si>
    <t>Odmeny bývanie</t>
  </si>
  <si>
    <t>Starobné poistenie</t>
  </si>
  <si>
    <t>Rezervný fond</t>
  </si>
  <si>
    <t>Energia</t>
  </si>
  <si>
    <t>08.2.0.5 Knižnica</t>
  </si>
  <si>
    <t>Knihy,noviny.učebnice</t>
  </si>
  <si>
    <t>08.1.0 Rekreačné a športové služby</t>
  </si>
  <si>
    <t xml:space="preserve">Bežné transféry </t>
  </si>
  <si>
    <t>08.2.0.9 Ostatné kultúrne služby vrátane kultúrnych domov</t>
  </si>
  <si>
    <t>Elektrická, tepelná energia</t>
  </si>
  <si>
    <t>08.4.0 Náboženské a iné spoločenské služby (cintorín, DS)</t>
  </si>
  <si>
    <t>Transfery jednotlivcom a nez.PO</t>
  </si>
  <si>
    <t>Jednorázová sociálna výpomoc</t>
  </si>
  <si>
    <t>09.1.1.1  Predškolská výchova s bežnou starostlivosťou</t>
  </si>
  <si>
    <t>Predškolská výchova- VšZP - KZ 111</t>
  </si>
  <si>
    <t>Odvody- KZ 111</t>
  </si>
  <si>
    <t>Predškolská výchova - energia - KZ 111</t>
  </si>
  <si>
    <t>Predškolská výchova - tel.poplatky- KZ 111</t>
  </si>
  <si>
    <t>Predškolská výchova - všeobecný materiál- KZ 111</t>
  </si>
  <si>
    <t>Učebné pomôcky</t>
  </si>
  <si>
    <t>Predškolská výchova - interierové vybavenie KZ 111</t>
  </si>
  <si>
    <t>Predškolská výchova - všeobecné služby KZ 111</t>
  </si>
  <si>
    <t>Pracovné odevy, obuv</t>
  </si>
  <si>
    <t>Propagácia, reklama, inzercia</t>
  </si>
  <si>
    <t>Obci okr.tran.na</t>
  </si>
  <si>
    <t>Bežné transfery jednotlivcovi</t>
  </si>
  <si>
    <t xml:space="preserve">09.1.2.1 Základné vzdelanie s bežnou starostlivosťou </t>
  </si>
  <si>
    <t>Žiaci SZP - odmeny</t>
  </si>
  <si>
    <t>Žiaci SZP - VšZP</t>
  </si>
  <si>
    <t>Žiaci SZP - nemocenské poistenie</t>
  </si>
  <si>
    <t>Žiaci SZP - starobné</t>
  </si>
  <si>
    <t>Žiaci SZP - úrazové</t>
  </si>
  <si>
    <t>Žiaci SZP - invalidné</t>
  </si>
  <si>
    <t>Žiaci SZP - nezamestnanosť</t>
  </si>
  <si>
    <t>Žiaci SZP - rezervný fond</t>
  </si>
  <si>
    <t>SZP - všeobecný materiál</t>
  </si>
  <si>
    <t>632 001 1</t>
  </si>
  <si>
    <t>Energie-predch.r.</t>
  </si>
  <si>
    <t>Poštovné služby a telekomunikačné služby predch.r.</t>
  </si>
  <si>
    <t>Interiérové vybavenie - predch.r.</t>
  </si>
  <si>
    <t>Výpočtová technika - predch.r.</t>
  </si>
  <si>
    <t>Všeobecný materiál - predch.r.</t>
  </si>
  <si>
    <t>Palivá ako zdroj energie</t>
  </si>
  <si>
    <t>Poplatky a odvody - predch.r.</t>
  </si>
  <si>
    <t xml:space="preserve">Bežné transfery </t>
  </si>
  <si>
    <t>Odchodné</t>
  </si>
  <si>
    <t>Vzdelávacie poukazy</t>
  </si>
  <si>
    <t>Tarifný plat, osob. plat, základný plat -Vzdel.pouk.</t>
  </si>
  <si>
    <t>Príplatky -Vzdel.pouk.</t>
  </si>
  <si>
    <t>Odmeny - Vzdel.pouk.</t>
  </si>
  <si>
    <t>Poistné do Všeobecnej zdravotnej pois. - Vzdel.pouk.</t>
  </si>
  <si>
    <t>Na nemocenské poistenie-Vzdel.pouk.</t>
  </si>
  <si>
    <t>Na starobné poistenie-Vzdel.pouk.</t>
  </si>
  <si>
    <t>Na úrazové poistenie-Vzdel.pouk.</t>
  </si>
  <si>
    <t>Na invalidné poistenie-Vzdel.pouk.</t>
  </si>
  <si>
    <t>Na poistenie v nezamestnanosti-Vzdel.pouk.</t>
  </si>
  <si>
    <t>Na poistenie do rezervného fondu solidarity-Vzdel.pouk.</t>
  </si>
  <si>
    <t>Príspevok do doplnkových dôchod. pois.-Vzdel.pouk.</t>
  </si>
  <si>
    <t>Vzdelávacie poukazy-učebné pomôcky</t>
  </si>
  <si>
    <t>Vzdelávacie poukazy - všeobecný materiál</t>
  </si>
  <si>
    <t>ŠKD</t>
  </si>
  <si>
    <t>ŠKD KZ 111 (uzn.vlády)</t>
  </si>
  <si>
    <t>09.6.0.1</t>
  </si>
  <si>
    <t>Jedáleň</t>
  </si>
  <si>
    <t>Potraviny</t>
  </si>
  <si>
    <t>Jedáleň KZ 111 (uzn.vlády)</t>
  </si>
  <si>
    <t xml:space="preserve">10 Sociálne zabezpečenie </t>
  </si>
  <si>
    <t>Energie - klub dôchodcov</t>
  </si>
  <si>
    <t>Klub dôchodcov</t>
  </si>
  <si>
    <t>10.2.0.1</t>
  </si>
  <si>
    <t>641 001  10</t>
  </si>
  <si>
    <t>Príspevok</t>
  </si>
  <si>
    <t>10.1.2.3</t>
  </si>
  <si>
    <t>641 001  20</t>
  </si>
  <si>
    <t>Opatrovateľská služba</t>
  </si>
  <si>
    <t xml:space="preserve">10.1.2.3 </t>
  </si>
  <si>
    <t>642 014  10</t>
  </si>
  <si>
    <t>Jednotlivcovi</t>
  </si>
  <si>
    <t>10.2.0</t>
  </si>
  <si>
    <t>10.4.05</t>
  </si>
  <si>
    <t>Osobitný príjemca - detské prídavky</t>
  </si>
  <si>
    <t>10.7.0 1</t>
  </si>
  <si>
    <t>Výkon osobitného príjemcu odmena</t>
  </si>
  <si>
    <t>Školské potreby</t>
  </si>
  <si>
    <t>Stravovanie - dotácia na žiakov</t>
  </si>
  <si>
    <t>10.7.0</t>
  </si>
  <si>
    <t>Na dávku v hmotnej núdzi a príspevky k dávke</t>
  </si>
  <si>
    <t>10.7.2003 Terénna soc.práca</t>
  </si>
  <si>
    <t>Poštovné služby a telekomunikačné služby KZ 111</t>
  </si>
  <si>
    <t>Poštovné služby a telekomunikačné služby KZ 41</t>
  </si>
  <si>
    <t>Všeobecný materiál KZ 41</t>
  </si>
  <si>
    <t>Bežné výdavky spolu:</t>
  </si>
  <si>
    <t>Kapitálové výdavky</t>
  </si>
  <si>
    <t>Nákup pozemkov</t>
  </si>
  <si>
    <t>Merač rýchlosti</t>
  </si>
  <si>
    <t>Kamerový systém</t>
  </si>
  <si>
    <t xml:space="preserve">04.1.1  Všeobecná ekonomická a obchodná oblasť </t>
  </si>
  <si>
    <t>Nákup nákl. vozidiel, ťahačov, príp. vozidiel XXXXXXXX.</t>
  </si>
  <si>
    <t xml:space="preserve">04.1.2 Všeobecno-pracovná oblasť </t>
  </si>
  <si>
    <t>Transfery v rámci verejnej správy - obci XXXXXXXXX</t>
  </si>
  <si>
    <t>04.5.1.3 Správa a údržba ciest</t>
  </si>
  <si>
    <t>Realizácia nových stavieb XXXXXXXX</t>
  </si>
  <si>
    <t>05.1.0 Odpadové hospodárstvo výstavba ČOV</t>
  </si>
  <si>
    <t>Ostatné kapitálové výdavky</t>
  </si>
  <si>
    <t>Výstavba ČOV</t>
  </si>
  <si>
    <t>05.3.0 Znižovanie znečisťovania</t>
  </si>
  <si>
    <t>06.1.0. Rozvoj bývania</t>
  </si>
  <si>
    <t>06.1.0 Rozvoj bývania</t>
  </si>
  <si>
    <t>Projektová dokumentácia</t>
  </si>
  <si>
    <t>Realizácia nových stavieb nájomné byty</t>
  </si>
  <si>
    <t>05.4..0 Prostredie pre život</t>
  </si>
  <si>
    <t>Územný plán</t>
  </si>
  <si>
    <t>717 001 20</t>
  </si>
  <si>
    <t>717 001 30</t>
  </si>
  <si>
    <t>Rekonštrukcia a modernizácia</t>
  </si>
  <si>
    <t xml:space="preserve">09.1.2.1 Základné vzdelanie s bežnou starostlivosťou  </t>
  </si>
  <si>
    <t>Nákup prevádzk. strojov, prístr., zariadení, techniky a náradia</t>
  </si>
  <si>
    <t>717 001  10</t>
  </si>
  <si>
    <t>Rekonštrukcia kúrenia (radiátory) MŠ a ZŠ</t>
  </si>
  <si>
    <t>Rekonštrukcia kotolne - vlastné zdroje</t>
  </si>
  <si>
    <t>Rekonštrukcia kotolne - úver</t>
  </si>
  <si>
    <t>Kapitálové výdavky spolu:</t>
  </si>
  <si>
    <t xml:space="preserve">Výdavkové finančné operácie </t>
  </si>
  <si>
    <t>01.7.0  Transakcie verejného dlhu</t>
  </si>
  <si>
    <t>Účasť na majetku</t>
  </si>
  <si>
    <t>Splácanie tuzemskej istiny z bankových úverov dlh.</t>
  </si>
  <si>
    <t>821 005  20</t>
  </si>
  <si>
    <t>821 005  30</t>
  </si>
  <si>
    <t>Splác. tuzemskej istiny z ostatných úverov</t>
  </si>
  <si>
    <t>Bežné výdavky spolu</t>
  </si>
  <si>
    <t>Kapitálové výdavky spolu</t>
  </si>
  <si>
    <t>Výdavkové finančné operácie</t>
  </si>
  <si>
    <t>Rozpočtové výdavky spolu</t>
  </si>
  <si>
    <t>Hospodárenie celkom</t>
  </si>
  <si>
    <t>12 rokov</t>
  </si>
  <si>
    <t>Rok</t>
  </si>
  <si>
    <t>úrok - mesačný</t>
  </si>
  <si>
    <t>úrok - ročný</t>
  </si>
  <si>
    <t>istina - mesačná</t>
  </si>
  <si>
    <t>istina - ročná</t>
  </si>
  <si>
    <t>Úver na 12 rokov 15 mil. Sk  - cesty,chodníky</t>
  </si>
  <si>
    <t>ANUITA</t>
  </si>
  <si>
    <t>ROK</t>
  </si>
  <si>
    <t>Úrok</t>
  </si>
  <si>
    <t>istina</t>
  </si>
  <si>
    <t xml:space="preserve">           NÁVRH ROZPOČTU NA ROKY 2018 – 2020</t>
  </si>
  <si>
    <t>2017 oč.skut.</t>
  </si>
  <si>
    <t>2017  oč.skut.</t>
  </si>
  <si>
    <t>Telekomunikačné služby</t>
  </si>
  <si>
    <t xml:space="preserve">Poštovné služby </t>
  </si>
  <si>
    <t>04.1.2 Všeobecno-pracovná oblasť – §50j, OH, §54</t>
  </si>
  <si>
    <t>Knihy, učebné pomôcky</t>
  </si>
  <si>
    <t>Internet - predch.r.</t>
  </si>
  <si>
    <t>Telekomunikačné služby - predch.r.</t>
  </si>
  <si>
    <t>Všeobecné služby - predch.r.</t>
  </si>
  <si>
    <t>2016  oč.skut.</t>
  </si>
  <si>
    <t>2016  skutočnosť</t>
  </si>
  <si>
    <t>2017 schválený</t>
  </si>
  <si>
    <t>2016 skutočnosť</t>
  </si>
  <si>
    <t>2020 návrh</t>
  </si>
  <si>
    <t>Granty na revitalizáciu parku</t>
  </si>
  <si>
    <t>Palivo do kosačky zo ŠR</t>
  </si>
  <si>
    <t>01.3.3 Iné všeobecné služby /hlásenie pobytu/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</si>
</sst>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yy"/>
    <numFmt numFmtId="165" formatCode="#,##0.00\ _S_k"/>
    <numFmt numFmtId="166" formatCode="#,##0.00&quot; Sk&quot;;[Red]\-#,##0.00&quot; Sk&quot;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60DECF"/>
        <bgColor indexed="64"/>
      </patternFill>
    </fill>
    <fill>
      <patternFill patternType="solid">
        <fgColor rgb="FF60DECF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double">
        <color indexed="8"/>
      </right>
      <top/>
      <bottom/>
    </border>
    <border>
      <left style="double">
        <color indexed="8"/>
      </left>
      <right style="hair">
        <color indexed="8"/>
      </right>
      <top/>
      <bottom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ill="0" applyBorder="0" applyAlignment="0" applyProtection="0"/>
    <xf numFmtId="0" fontId="40" fillId="29" borderId="0" applyNumberFormat="0" applyBorder="0" applyAlignment="0" applyProtection="0"/>
    <xf numFmtId="0" fontId="15" fillId="30" borderId="0" applyNumberFormat="0" applyBorder="0" applyAlignment="0" applyProtection="0"/>
    <xf numFmtId="0" fontId="41" fillId="31" borderId="2" applyNumberFormat="0" applyAlignment="0" applyProtection="0"/>
    <xf numFmtId="0" fontId="1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18" fillId="13" borderId="0" applyNumberFormat="0" applyBorder="0" applyAlignment="0" applyProtection="0"/>
    <xf numFmtId="9" fontId="0" fillId="0" borderId="0" applyFont="0" applyFill="0" applyBorder="0" applyAlignment="0" applyProtection="0"/>
    <xf numFmtId="0" fontId="0" fillId="34" borderId="7" applyNumberFormat="0" applyFont="0" applyAlignment="0" applyProtection="0"/>
    <xf numFmtId="0" fontId="46" fillId="0" borderId="8" applyNumberFormat="0" applyFill="0" applyAlignment="0" applyProtection="0"/>
    <xf numFmtId="0" fontId="19" fillId="0" borderId="9" applyNumberFormat="0" applyFill="0" applyAlignment="0" applyProtection="0"/>
    <xf numFmtId="0" fontId="47" fillId="0" borderId="10" applyNumberFormat="0" applyFill="0" applyAlignment="0" applyProtection="0"/>
    <xf numFmtId="0" fontId="20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5" borderId="11" applyNumberFormat="0" applyAlignment="0" applyProtection="0"/>
    <xf numFmtId="0" fontId="51" fillId="36" borderId="11" applyNumberFormat="0" applyAlignment="0" applyProtection="0"/>
    <xf numFmtId="0" fontId="52" fillId="36" borderId="12" applyNumberFormat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48" borderId="13" xfId="0" applyFont="1" applyFill="1" applyBorder="1" applyAlignment="1">
      <alignment horizontal="left" vertical="center"/>
    </xf>
    <xf numFmtId="0" fontId="8" fillId="48" borderId="14" xfId="0" applyFont="1" applyFill="1" applyBorder="1" applyAlignment="1">
      <alignment horizontal="left" vertical="center"/>
    </xf>
    <xf numFmtId="0" fontId="7" fillId="48" borderId="14" xfId="0" applyFont="1" applyFill="1" applyBorder="1" applyAlignment="1">
      <alignment horizontal="center" vertical="center" wrapText="1"/>
    </xf>
    <xf numFmtId="0" fontId="7" fillId="48" borderId="15" xfId="0" applyFont="1" applyFill="1" applyBorder="1" applyAlignment="1">
      <alignment horizontal="center" vertical="center" wrapText="1"/>
    </xf>
    <xf numFmtId="0" fontId="9" fillId="49" borderId="16" xfId="0" applyFont="1" applyFill="1" applyBorder="1" applyAlignment="1">
      <alignment horizontal="left" vertical="center"/>
    </xf>
    <xf numFmtId="0" fontId="10" fillId="49" borderId="17" xfId="0" applyFont="1" applyFill="1" applyBorder="1" applyAlignment="1">
      <alignment vertical="center"/>
    </xf>
    <xf numFmtId="2" fontId="9" fillId="49" borderId="17" xfId="0" applyNumberFormat="1" applyFont="1" applyFill="1" applyBorder="1" applyAlignment="1">
      <alignment vertical="center"/>
    </xf>
    <xf numFmtId="2" fontId="9" fillId="49" borderId="18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 vertical="center"/>
    </xf>
    <xf numFmtId="2" fontId="4" fillId="0" borderId="18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3" fontId="4" fillId="0" borderId="16" xfId="0" applyNumberFormat="1" applyFont="1" applyFill="1" applyBorder="1" applyAlignment="1">
      <alignment horizontal="left" vertical="center"/>
    </xf>
    <xf numFmtId="2" fontId="4" fillId="0" borderId="18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2" fontId="5" fillId="0" borderId="17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0" fontId="9" fillId="49" borderId="17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left" vertical="center"/>
    </xf>
    <xf numFmtId="2" fontId="2" fillId="0" borderId="17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/>
    </xf>
    <xf numFmtId="3" fontId="2" fillId="50" borderId="16" xfId="0" applyNumberFormat="1" applyFont="1" applyFill="1" applyBorder="1" applyAlignment="1">
      <alignment horizontal="left" vertical="center"/>
    </xf>
    <xf numFmtId="0" fontId="2" fillId="5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9" fillId="49" borderId="16" xfId="0" applyFont="1" applyFill="1" applyBorder="1" applyAlignment="1">
      <alignment/>
    </xf>
    <xf numFmtId="49" fontId="2" fillId="0" borderId="16" xfId="0" applyNumberFormat="1" applyFont="1" applyFill="1" applyBorder="1" applyAlignment="1">
      <alignment vertical="center"/>
    </xf>
    <xf numFmtId="0" fontId="7" fillId="30" borderId="19" xfId="0" applyFont="1" applyFill="1" applyBorder="1" applyAlignment="1">
      <alignment horizontal="left" vertical="center"/>
    </xf>
    <xf numFmtId="0" fontId="7" fillId="30" borderId="20" xfId="0" applyFont="1" applyFill="1" applyBorder="1" applyAlignment="1">
      <alignment vertical="center"/>
    </xf>
    <xf numFmtId="2" fontId="7" fillId="30" borderId="20" xfId="0" applyNumberFormat="1" applyFont="1" applyFill="1" applyBorder="1" applyAlignment="1">
      <alignment vertical="center"/>
    </xf>
    <xf numFmtId="2" fontId="7" fillId="30" borderId="2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8" fillId="48" borderId="14" xfId="0" applyFont="1" applyFill="1" applyBorder="1" applyAlignment="1">
      <alignment horizontal="center" vertical="center" wrapText="1"/>
    </xf>
    <xf numFmtId="3" fontId="9" fillId="49" borderId="16" xfId="0" applyNumberFormat="1" applyFont="1" applyFill="1" applyBorder="1" applyAlignment="1">
      <alignment horizontal="left" vertical="center"/>
    </xf>
    <xf numFmtId="0" fontId="8" fillId="3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48" borderId="13" xfId="0" applyFont="1" applyFill="1" applyBorder="1" applyAlignment="1">
      <alignment vertical="center"/>
    </xf>
    <xf numFmtId="0" fontId="9" fillId="51" borderId="16" xfId="0" applyFont="1" applyFill="1" applyBorder="1" applyAlignment="1">
      <alignment horizontal="left" vertical="center"/>
    </xf>
    <xf numFmtId="0" fontId="10" fillId="51" borderId="17" xfId="0" applyFont="1" applyFill="1" applyBorder="1" applyAlignment="1">
      <alignment vertical="center"/>
    </xf>
    <xf numFmtId="2" fontId="9" fillId="51" borderId="17" xfId="0" applyNumberFormat="1" applyFont="1" applyFill="1" applyBorder="1" applyAlignment="1">
      <alignment vertical="center"/>
    </xf>
    <xf numFmtId="2" fontId="9" fillId="51" borderId="18" xfId="0" applyNumberFormat="1" applyFont="1" applyFill="1" applyBorder="1" applyAlignment="1">
      <alignment vertical="center"/>
    </xf>
    <xf numFmtId="0" fontId="7" fillId="48" borderId="19" xfId="0" applyFont="1" applyFill="1" applyBorder="1" applyAlignment="1">
      <alignment horizontal="left" vertical="center"/>
    </xf>
    <xf numFmtId="0" fontId="8" fillId="48" borderId="20" xfId="0" applyFont="1" applyFill="1" applyBorder="1" applyAlignment="1">
      <alignment vertical="center"/>
    </xf>
    <xf numFmtId="2" fontId="7" fillId="48" borderId="20" xfId="0" applyNumberFormat="1" applyFont="1" applyFill="1" applyBorder="1" applyAlignment="1">
      <alignment vertical="center"/>
    </xf>
    <xf numFmtId="2" fontId="7" fillId="48" borderId="2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wrapText="1"/>
    </xf>
    <xf numFmtId="3" fontId="23" fillId="0" borderId="0" xfId="0" applyNumberFormat="1" applyFont="1" applyFill="1" applyBorder="1" applyAlignment="1">
      <alignment horizontal="right" wrapText="1"/>
    </xf>
    <xf numFmtId="2" fontId="9" fillId="52" borderId="17" xfId="0" applyNumberFormat="1" applyFont="1" applyFill="1" applyBorder="1" applyAlignment="1">
      <alignment horizontal="right"/>
    </xf>
    <xf numFmtId="2" fontId="9" fillId="52" borderId="18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164" fontId="23" fillId="53" borderId="16" xfId="0" applyNumberFormat="1" applyFont="1" applyFill="1" applyBorder="1" applyAlignment="1">
      <alignment vertical="center"/>
    </xf>
    <xf numFmtId="0" fontId="23" fillId="53" borderId="17" xfId="0" applyFont="1" applyFill="1" applyBorder="1" applyAlignment="1">
      <alignment horizontal="left" vertical="center"/>
    </xf>
    <xf numFmtId="0" fontId="23" fillId="53" borderId="17" xfId="0" applyFont="1" applyFill="1" applyBorder="1" applyAlignment="1">
      <alignment vertical="center" wrapText="1"/>
    </xf>
    <xf numFmtId="2" fontId="23" fillId="53" borderId="17" xfId="0" applyNumberFormat="1" applyFont="1" applyFill="1" applyBorder="1" applyAlignment="1">
      <alignment horizontal="right"/>
    </xf>
    <xf numFmtId="2" fontId="23" fillId="53" borderId="18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 wrapText="1"/>
    </xf>
    <xf numFmtId="2" fontId="2" fillId="0" borderId="17" xfId="0" applyNumberFormat="1" applyFont="1" applyFill="1" applyBorder="1" applyAlignment="1">
      <alignment horizontal="right"/>
    </xf>
    <xf numFmtId="2" fontId="2" fillId="0" borderId="18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horizontal="left" vertical="center"/>
    </xf>
    <xf numFmtId="0" fontId="23" fillId="53" borderId="16" xfId="0" applyFont="1" applyFill="1" applyBorder="1" applyAlignment="1">
      <alignment vertical="center"/>
    </xf>
    <xf numFmtId="3" fontId="23" fillId="53" borderId="17" xfId="0" applyNumberFormat="1" applyFont="1" applyFill="1" applyBorder="1" applyAlignment="1">
      <alignment horizontal="left" vertical="center"/>
    </xf>
    <xf numFmtId="0" fontId="23" fillId="53" borderId="17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2" fontId="4" fillId="0" borderId="17" xfId="0" applyNumberFormat="1" applyFont="1" applyFill="1" applyBorder="1" applyAlignment="1">
      <alignment horizontal="right"/>
    </xf>
    <xf numFmtId="2" fontId="24" fillId="0" borderId="17" xfId="0" applyNumberFormat="1" applyFont="1" applyFill="1" applyBorder="1" applyAlignment="1">
      <alignment horizontal="right"/>
    </xf>
    <xf numFmtId="2" fontId="4" fillId="0" borderId="18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vertical="center" wrapText="1"/>
    </xf>
    <xf numFmtId="2" fontId="2" fillId="0" borderId="18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left" vertical="center"/>
    </xf>
    <xf numFmtId="0" fontId="9" fillId="54" borderId="16" xfId="0" applyFont="1" applyFill="1" applyBorder="1" applyAlignment="1">
      <alignment vertical="center"/>
    </xf>
    <xf numFmtId="3" fontId="9" fillId="54" borderId="17" xfId="0" applyNumberFormat="1" applyFont="1" applyFill="1" applyBorder="1" applyAlignment="1">
      <alignment horizontal="left" vertical="center"/>
    </xf>
    <xf numFmtId="0" fontId="9" fillId="54" borderId="17" xfId="0" applyFont="1" applyFill="1" applyBorder="1" applyAlignment="1">
      <alignment vertical="center" wrapText="1"/>
    </xf>
    <xf numFmtId="2" fontId="9" fillId="54" borderId="17" xfId="0" applyNumberFormat="1" applyFont="1" applyFill="1" applyBorder="1" applyAlignment="1">
      <alignment horizontal="right"/>
    </xf>
    <xf numFmtId="2" fontId="9" fillId="54" borderId="18" xfId="0" applyNumberFormat="1" applyFont="1" applyFill="1" applyBorder="1" applyAlignment="1">
      <alignment horizontal="right"/>
    </xf>
    <xf numFmtId="49" fontId="9" fillId="54" borderId="17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9" fillId="49" borderId="16" xfId="0" applyFont="1" applyFill="1" applyBorder="1" applyAlignment="1">
      <alignment vertical="center"/>
    </xf>
    <xf numFmtId="3" fontId="9" fillId="49" borderId="17" xfId="0" applyNumberFormat="1" applyFont="1" applyFill="1" applyBorder="1" applyAlignment="1">
      <alignment horizontal="left" vertical="center"/>
    </xf>
    <xf numFmtId="0" fontId="9" fillId="49" borderId="17" xfId="0" applyFont="1" applyFill="1" applyBorder="1" applyAlignment="1">
      <alignment vertical="center" wrapText="1"/>
    </xf>
    <xf numFmtId="2" fontId="9" fillId="49" borderId="17" xfId="0" applyNumberFormat="1" applyFont="1" applyFill="1" applyBorder="1" applyAlignment="1">
      <alignment horizontal="right"/>
    </xf>
    <xf numFmtId="2" fontId="9" fillId="49" borderId="18" xfId="0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9" fillId="52" borderId="16" xfId="0" applyFont="1" applyFill="1" applyBorder="1" applyAlignment="1">
      <alignment vertical="center"/>
    </xf>
    <xf numFmtId="3" fontId="9" fillId="52" borderId="17" xfId="0" applyNumberFormat="1" applyFont="1" applyFill="1" applyBorder="1" applyAlignment="1">
      <alignment horizontal="left" vertical="center"/>
    </xf>
    <xf numFmtId="0" fontId="9" fillId="52" borderId="17" xfId="0" applyFont="1" applyFill="1" applyBorder="1" applyAlignment="1">
      <alignment vertical="center" wrapText="1"/>
    </xf>
    <xf numFmtId="0" fontId="9" fillId="52" borderId="17" xfId="0" applyFont="1" applyFill="1" applyBorder="1" applyAlignment="1">
      <alignment horizontal="left" vertical="center"/>
    </xf>
    <xf numFmtId="2" fontId="9" fillId="52" borderId="17" xfId="0" applyNumberFormat="1" applyFont="1" applyFill="1" applyBorder="1" applyAlignment="1">
      <alignment horizontal="right" vertical="center"/>
    </xf>
    <xf numFmtId="2" fontId="9" fillId="52" borderId="18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2" fontId="4" fillId="0" borderId="17" xfId="0" applyNumberFormat="1" applyFont="1" applyFill="1" applyBorder="1" applyAlignment="1">
      <alignment horizontal="right" vertical="center"/>
    </xf>
    <xf numFmtId="2" fontId="4" fillId="0" borderId="18" xfId="0" applyNumberFormat="1" applyFont="1" applyFill="1" applyBorder="1" applyAlignment="1">
      <alignment horizontal="right" vertical="center"/>
    </xf>
    <xf numFmtId="3" fontId="4" fillId="52" borderId="17" xfId="0" applyNumberFormat="1" applyFont="1" applyFill="1" applyBorder="1" applyAlignment="1">
      <alignment horizontal="left" vertical="center"/>
    </xf>
    <xf numFmtId="0" fontId="4" fillId="52" borderId="17" xfId="0" applyFont="1" applyFill="1" applyBorder="1" applyAlignment="1">
      <alignment vertical="center" wrapText="1"/>
    </xf>
    <xf numFmtId="2" fontId="4" fillId="52" borderId="17" xfId="0" applyNumberFormat="1" applyFont="1" applyFill="1" applyBorder="1" applyAlignment="1">
      <alignment horizontal="right" vertical="center"/>
    </xf>
    <xf numFmtId="2" fontId="4" fillId="52" borderId="18" xfId="0" applyNumberFormat="1" applyFont="1" applyFill="1" applyBorder="1" applyAlignment="1">
      <alignment horizontal="right" vertical="center"/>
    </xf>
    <xf numFmtId="2" fontId="5" fillId="0" borderId="17" xfId="0" applyNumberFormat="1" applyFont="1" applyFill="1" applyBorder="1" applyAlignment="1">
      <alignment horizontal="right"/>
    </xf>
    <xf numFmtId="2" fontId="5" fillId="0" borderId="18" xfId="0" applyNumberFormat="1" applyFont="1" applyFill="1" applyBorder="1" applyAlignment="1">
      <alignment horizontal="right"/>
    </xf>
    <xf numFmtId="0" fontId="9" fillId="52" borderId="16" xfId="0" applyNumberFormat="1" applyFont="1" applyFill="1" applyBorder="1" applyAlignment="1">
      <alignment vertical="center"/>
    </xf>
    <xf numFmtId="0" fontId="10" fillId="52" borderId="17" xfId="0" applyFont="1" applyFill="1" applyBorder="1" applyAlignment="1">
      <alignment horizontal="left" vertical="center"/>
    </xf>
    <xf numFmtId="0" fontId="10" fillId="52" borderId="17" xfId="0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left" vertical="center"/>
    </xf>
    <xf numFmtId="164" fontId="9" fillId="52" borderId="16" xfId="0" applyNumberFormat="1" applyFont="1" applyFill="1" applyBorder="1" applyAlignment="1">
      <alignment vertical="center"/>
    </xf>
    <xf numFmtId="0" fontId="9" fillId="52" borderId="17" xfId="0" applyFont="1" applyFill="1" applyBorder="1" applyAlignment="1">
      <alignment vertical="center"/>
    </xf>
    <xf numFmtId="0" fontId="9" fillId="50" borderId="16" xfId="0" applyFont="1" applyFill="1" applyBorder="1" applyAlignment="1">
      <alignment vertical="center"/>
    </xf>
    <xf numFmtId="2" fontId="9" fillId="50" borderId="17" xfId="0" applyNumberFormat="1" applyFont="1" applyFill="1" applyBorder="1" applyAlignment="1">
      <alignment horizontal="right" vertical="center"/>
    </xf>
    <xf numFmtId="2" fontId="9" fillId="50" borderId="18" xfId="0" applyNumberFormat="1" applyFont="1" applyFill="1" applyBorder="1" applyAlignment="1">
      <alignment horizontal="right" vertical="center"/>
    </xf>
    <xf numFmtId="2" fontId="10" fillId="50" borderId="17" xfId="0" applyNumberFormat="1" applyFont="1" applyFill="1" applyBorder="1" applyAlignment="1">
      <alignment horizontal="right" vertical="center"/>
    </xf>
    <xf numFmtId="2" fontId="10" fillId="50" borderId="18" xfId="0" applyNumberFormat="1" applyFont="1" applyFill="1" applyBorder="1" applyAlignment="1">
      <alignment horizontal="right" vertical="center"/>
    </xf>
    <xf numFmtId="3" fontId="27" fillId="52" borderId="17" xfId="0" applyNumberFormat="1" applyFont="1" applyFill="1" applyBorder="1" applyAlignment="1">
      <alignment horizontal="left" vertical="center"/>
    </xf>
    <xf numFmtId="0" fontId="27" fillId="52" borderId="17" xfId="0" applyFont="1" applyFill="1" applyBorder="1" applyAlignment="1">
      <alignment vertical="center" wrapText="1"/>
    </xf>
    <xf numFmtId="3" fontId="2" fillId="50" borderId="17" xfId="0" applyNumberFormat="1" applyFont="1" applyFill="1" applyBorder="1" applyAlignment="1">
      <alignment horizontal="left" vertical="center"/>
    </xf>
    <xf numFmtId="0" fontId="2" fillId="50" borderId="17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2" fontId="23" fillId="53" borderId="17" xfId="0" applyNumberFormat="1" applyFont="1" applyFill="1" applyBorder="1" applyAlignment="1">
      <alignment horizontal="right" vertical="center"/>
    </xf>
    <xf numFmtId="2" fontId="23" fillId="53" borderId="18" xfId="0" applyNumberFormat="1" applyFont="1" applyFill="1" applyBorder="1" applyAlignment="1">
      <alignment horizontal="right" vertical="center"/>
    </xf>
    <xf numFmtId="2" fontId="2" fillId="0" borderId="22" xfId="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>
      <alignment horizontal="right"/>
    </xf>
    <xf numFmtId="2" fontId="7" fillId="52" borderId="17" xfId="0" applyNumberFormat="1" applyFont="1" applyFill="1" applyBorder="1" applyAlignment="1">
      <alignment horizontal="right"/>
    </xf>
    <xf numFmtId="2" fontId="7" fillId="52" borderId="18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2" fillId="53" borderId="16" xfId="0" applyFont="1" applyFill="1" applyBorder="1" applyAlignment="1">
      <alignment vertical="center"/>
    </xf>
    <xf numFmtId="164" fontId="23" fillId="0" borderId="16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vertical="center"/>
    </xf>
    <xf numFmtId="165" fontId="4" fillId="30" borderId="20" xfId="0" applyNumberFormat="1" applyFont="1" applyFill="1" applyBorder="1" applyAlignment="1">
      <alignment horizontal="right" vertical="center"/>
    </xf>
    <xf numFmtId="2" fontId="4" fillId="30" borderId="20" xfId="0" applyNumberFormat="1" applyFont="1" applyFill="1" applyBorder="1" applyAlignment="1">
      <alignment horizontal="right" vertical="center"/>
    </xf>
    <xf numFmtId="2" fontId="4" fillId="30" borderId="21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 wrapText="1"/>
    </xf>
    <xf numFmtId="165" fontId="2" fillId="0" borderId="22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7" fillId="48" borderId="14" xfId="0" applyFont="1" applyFill="1" applyBorder="1" applyAlignment="1">
      <alignment horizontal="left" vertical="center"/>
    </xf>
    <xf numFmtId="0" fontId="7" fillId="48" borderId="1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right"/>
    </xf>
    <xf numFmtId="0" fontId="7" fillId="30" borderId="19" xfId="0" applyFont="1" applyFill="1" applyBorder="1" applyAlignment="1">
      <alignment vertical="center"/>
    </xf>
    <xf numFmtId="0" fontId="7" fillId="30" borderId="20" xfId="0" applyFont="1" applyFill="1" applyBorder="1" applyAlignment="1">
      <alignment horizontal="left" vertical="center"/>
    </xf>
    <xf numFmtId="0" fontId="7" fillId="30" borderId="20" xfId="0" applyFont="1" applyFill="1" applyBorder="1" applyAlignment="1">
      <alignment vertical="center" wrapText="1"/>
    </xf>
    <xf numFmtId="2" fontId="7" fillId="30" borderId="20" xfId="0" applyNumberFormat="1" applyFont="1" applyFill="1" applyBorder="1" applyAlignment="1">
      <alignment horizontal="right" vertical="center"/>
    </xf>
    <xf numFmtId="2" fontId="7" fillId="30" borderId="2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8" fillId="48" borderId="14" xfId="0" applyFont="1" applyFill="1" applyBorder="1" applyAlignment="1">
      <alignment vertical="center" wrapText="1"/>
    </xf>
    <xf numFmtId="164" fontId="4" fillId="0" borderId="16" xfId="0" applyNumberFormat="1" applyFont="1" applyFill="1" applyBorder="1" applyAlignment="1">
      <alignment vertical="center"/>
    </xf>
    <xf numFmtId="0" fontId="8" fillId="3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3" fontId="6" fillId="0" borderId="0" xfId="0" applyNumberFormat="1" applyFont="1" applyFill="1" applyAlignment="1">
      <alignment/>
    </xf>
    <xf numFmtId="0" fontId="9" fillId="51" borderId="16" xfId="0" applyFont="1" applyFill="1" applyBorder="1" applyAlignment="1">
      <alignment vertical="center"/>
    </xf>
    <xf numFmtId="0" fontId="9" fillId="51" borderId="17" xfId="0" applyFont="1" applyFill="1" applyBorder="1" applyAlignment="1">
      <alignment horizontal="left" vertical="center"/>
    </xf>
    <xf numFmtId="0" fontId="9" fillId="51" borderId="17" xfId="0" applyFont="1" applyFill="1" applyBorder="1" applyAlignment="1">
      <alignment vertical="center" wrapText="1"/>
    </xf>
    <xf numFmtId="2" fontId="9" fillId="51" borderId="17" xfId="0" applyNumberFormat="1" applyFont="1" applyFill="1" applyBorder="1" applyAlignment="1">
      <alignment horizontal="right" vertical="center"/>
    </xf>
    <xf numFmtId="2" fontId="9" fillId="51" borderId="18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/>
    </xf>
    <xf numFmtId="0" fontId="7" fillId="48" borderId="19" xfId="0" applyFont="1" applyFill="1" applyBorder="1" applyAlignment="1">
      <alignment vertical="center"/>
    </xf>
    <xf numFmtId="0" fontId="7" fillId="48" borderId="20" xfId="0" applyFont="1" applyFill="1" applyBorder="1" applyAlignment="1">
      <alignment horizontal="left" vertical="center"/>
    </xf>
    <xf numFmtId="0" fontId="7" fillId="48" borderId="20" xfId="0" applyFont="1" applyFill="1" applyBorder="1" applyAlignment="1">
      <alignment vertical="center" wrapText="1"/>
    </xf>
    <xf numFmtId="2" fontId="7" fillId="48" borderId="20" xfId="0" applyNumberFormat="1" applyFont="1" applyFill="1" applyBorder="1" applyAlignment="1">
      <alignment horizontal="right" vertical="center"/>
    </xf>
    <xf numFmtId="2" fontId="7" fillId="48" borderId="2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166" fontId="2" fillId="0" borderId="0" xfId="54" applyNumberFormat="1" applyFont="1" applyFill="1" applyBorder="1" applyAlignment="1" applyProtection="1">
      <alignment/>
      <protection/>
    </xf>
    <xf numFmtId="4" fontId="2" fillId="0" borderId="0" xfId="54" applyNumberFormat="1" applyFont="1" applyFill="1" applyBorder="1" applyAlignment="1" applyProtection="1">
      <alignment wrapText="1"/>
      <protection/>
    </xf>
    <xf numFmtId="4" fontId="2" fillId="0" borderId="0" xfId="0" applyNumberFormat="1" applyFont="1" applyFill="1" applyAlignment="1">
      <alignment wrapText="1"/>
    </xf>
    <xf numFmtId="0" fontId="4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4" fontId="2" fillId="0" borderId="18" xfId="54" applyNumberFormat="1" applyFont="1" applyFill="1" applyBorder="1" applyAlignment="1" applyProtection="1">
      <alignment/>
      <protection/>
    </xf>
    <xf numFmtId="4" fontId="2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3" fontId="2" fillId="55" borderId="17" xfId="0" applyNumberFormat="1" applyFont="1" applyFill="1" applyBorder="1" applyAlignment="1">
      <alignment horizontal="left" vertical="center"/>
    </xf>
    <xf numFmtId="0" fontId="2" fillId="55" borderId="17" xfId="0" applyFont="1" applyFill="1" applyBorder="1" applyAlignment="1">
      <alignment vertical="center" wrapText="1"/>
    </xf>
    <xf numFmtId="2" fontId="2" fillId="55" borderId="17" xfId="0" applyNumberFormat="1" applyFont="1" applyFill="1" applyBorder="1" applyAlignment="1">
      <alignment horizontal="right"/>
    </xf>
    <xf numFmtId="2" fontId="2" fillId="55" borderId="18" xfId="0" applyNumberFormat="1" applyFont="1" applyFill="1" applyBorder="1" applyAlignment="1">
      <alignment horizontal="right"/>
    </xf>
    <xf numFmtId="164" fontId="9" fillId="56" borderId="16" xfId="0" applyNumberFormat="1" applyFont="1" applyFill="1" applyBorder="1" applyAlignment="1">
      <alignment vertical="center"/>
    </xf>
    <xf numFmtId="0" fontId="9" fillId="56" borderId="17" xfId="0" applyFont="1" applyFill="1" applyBorder="1" applyAlignment="1">
      <alignment horizontal="left" vertical="center"/>
    </xf>
    <xf numFmtId="0" fontId="9" fillId="56" borderId="17" xfId="0" applyFont="1" applyFill="1" applyBorder="1" applyAlignment="1">
      <alignment vertical="center" wrapText="1"/>
    </xf>
    <xf numFmtId="2" fontId="9" fillId="56" borderId="17" xfId="0" applyNumberFormat="1" applyFont="1" applyFill="1" applyBorder="1" applyAlignment="1">
      <alignment horizontal="right" vertical="center"/>
    </xf>
    <xf numFmtId="2" fontId="9" fillId="56" borderId="18" xfId="0" applyNumberFormat="1" applyFont="1" applyFill="1" applyBorder="1" applyAlignment="1">
      <alignment horizontal="right" vertical="center"/>
    </xf>
    <xf numFmtId="164" fontId="2" fillId="55" borderId="16" xfId="0" applyNumberFormat="1" applyFont="1" applyFill="1" applyBorder="1" applyAlignment="1">
      <alignment vertical="center"/>
    </xf>
    <xf numFmtId="0" fontId="5" fillId="55" borderId="17" xfId="0" applyFont="1" applyFill="1" applyBorder="1" applyAlignment="1">
      <alignment horizontal="right"/>
    </xf>
    <xf numFmtId="0" fontId="9" fillId="56" borderId="16" xfId="0" applyFont="1" applyFill="1" applyBorder="1" applyAlignment="1">
      <alignment vertical="center"/>
    </xf>
    <xf numFmtId="0" fontId="9" fillId="55" borderId="16" xfId="0" applyFont="1" applyFill="1" applyBorder="1" applyAlignment="1">
      <alignment vertical="center"/>
    </xf>
    <xf numFmtId="2" fontId="9" fillId="55" borderId="17" xfId="0" applyNumberFormat="1" applyFont="1" applyFill="1" applyBorder="1" applyAlignment="1">
      <alignment horizontal="right"/>
    </xf>
    <xf numFmtId="2" fontId="9" fillId="55" borderId="16" xfId="0" applyNumberFormat="1" applyFont="1" applyFill="1" applyBorder="1" applyAlignment="1">
      <alignment vertical="center"/>
    </xf>
    <xf numFmtId="164" fontId="9" fillId="55" borderId="16" xfId="0" applyNumberFormat="1" applyFont="1" applyFill="1" applyBorder="1" applyAlignment="1">
      <alignment vertical="center"/>
    </xf>
    <xf numFmtId="3" fontId="9" fillId="55" borderId="17" xfId="0" applyNumberFormat="1" applyFont="1" applyFill="1" applyBorder="1" applyAlignment="1">
      <alignment horizontal="left" vertical="center"/>
    </xf>
    <xf numFmtId="0" fontId="9" fillId="55" borderId="17" xfId="0" applyFont="1" applyFill="1" applyBorder="1" applyAlignment="1">
      <alignment vertical="center" wrapText="1"/>
    </xf>
    <xf numFmtId="0" fontId="9" fillId="55" borderId="17" xfId="0" applyFont="1" applyFill="1" applyBorder="1" applyAlignment="1">
      <alignment horizontal="right"/>
    </xf>
    <xf numFmtId="2" fontId="9" fillId="55" borderId="18" xfId="0" applyNumberFormat="1" applyFont="1" applyFill="1" applyBorder="1" applyAlignment="1">
      <alignment horizontal="right"/>
    </xf>
    <xf numFmtId="3" fontId="9" fillId="56" borderId="17" xfId="0" applyNumberFormat="1" applyFont="1" applyFill="1" applyBorder="1" applyAlignment="1">
      <alignment horizontal="left" vertical="center"/>
    </xf>
    <xf numFmtId="2" fontId="9" fillId="56" borderId="17" xfId="0" applyNumberFormat="1" applyFont="1" applyFill="1" applyBorder="1" applyAlignment="1">
      <alignment horizontal="right"/>
    </xf>
    <xf numFmtId="0" fontId="9" fillId="56" borderId="17" xfId="0" applyFont="1" applyFill="1" applyBorder="1" applyAlignment="1">
      <alignment horizontal="right"/>
    </xf>
    <xf numFmtId="2" fontId="9" fillId="56" borderId="18" xfId="0" applyNumberFormat="1" applyFont="1" applyFill="1" applyBorder="1" applyAlignment="1">
      <alignment horizontal="right"/>
    </xf>
    <xf numFmtId="2" fontId="2" fillId="50" borderId="17" xfId="0" applyNumberFormat="1" applyFont="1" applyFill="1" applyBorder="1" applyAlignment="1">
      <alignment horizontal="right" vertical="center"/>
    </xf>
    <xf numFmtId="2" fontId="2" fillId="50" borderId="18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7" fillId="48" borderId="13" xfId="0" applyFont="1" applyFill="1" applyBorder="1" applyAlignment="1">
      <alignment horizontal="left" vertical="center"/>
    </xf>
    <xf numFmtId="164" fontId="9" fillId="52" borderId="16" xfId="0" applyNumberFormat="1" applyFont="1" applyFill="1" applyBorder="1" applyAlignment="1">
      <alignment horizontal="left" vertical="center"/>
    </xf>
    <xf numFmtId="0" fontId="7" fillId="30" borderId="19" xfId="0" applyFont="1" applyFill="1" applyBorder="1" applyAlignment="1">
      <alignment horizontal="left" vertical="center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čiarky 2" xfId="54"/>
    <cellStyle name="Dobrá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Percent" xfId="68"/>
    <cellStyle name="Poznámka" xfId="69"/>
    <cellStyle name="Prepojená bunka" xfId="70"/>
    <cellStyle name="Propojená buňka" xfId="71"/>
    <cellStyle name="Spolu" xfId="72"/>
    <cellStyle name="Správně" xfId="73"/>
    <cellStyle name="Text upozornění" xfId="74"/>
    <cellStyle name="Text upozornenia" xfId="75"/>
    <cellStyle name="Titul" xfId="76"/>
    <cellStyle name="Vstup" xfId="77"/>
    <cellStyle name="Výpočet" xfId="78"/>
    <cellStyle name="Výstup" xfId="79"/>
    <cellStyle name="Vysvětlující text" xfId="80"/>
    <cellStyle name="Vysvetľujúci text" xfId="81"/>
    <cellStyle name="Zlá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  <cellStyle name="Zvýraznenie1" xfId="89"/>
    <cellStyle name="Zvýraznenie2" xfId="90"/>
    <cellStyle name="Zvýraznenie3" xfId="91"/>
    <cellStyle name="Zvýraznenie4" xfId="92"/>
    <cellStyle name="Zvýraznenie5" xfId="93"/>
    <cellStyle name="Zvýraznenie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ZPO&#268;ET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jmy"/>
      <sheetName val="výdavky"/>
      <sheetName val="príjmy (2)"/>
      <sheetName val="výdavky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6"/>
  <sheetViews>
    <sheetView tabSelected="1" zoomScale="115" zoomScaleNormal="115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G99" sqref="G99"/>
    </sheetView>
  </sheetViews>
  <sheetFormatPr defaultColWidth="9.140625" defaultRowHeight="12.75"/>
  <cols>
    <col min="1" max="1" width="9.140625" style="4" customWidth="1"/>
    <col min="2" max="2" width="9.00390625" style="60" customWidth="1"/>
    <col min="3" max="3" width="56.8515625" style="3" bestFit="1" customWidth="1"/>
    <col min="4" max="5" width="12.00390625" style="3" bestFit="1" customWidth="1"/>
    <col min="6" max="6" width="11.57421875" style="3" bestFit="1" customWidth="1"/>
    <col min="7" max="7" width="10.7109375" style="3" bestFit="1" customWidth="1"/>
    <col min="8" max="8" width="10.421875" style="3" customWidth="1"/>
    <col min="9" max="10" width="10.7109375" style="3" bestFit="1" customWidth="1"/>
    <col min="11" max="16384" width="9.140625" style="4" customWidth="1"/>
  </cols>
  <sheetData>
    <row r="1" spans="2:4" ht="13.5" thickBot="1">
      <c r="B1" s="1"/>
      <c r="C1" s="2"/>
      <c r="D1" s="2"/>
    </row>
    <row r="2" spans="2:10" ht="30" customHeight="1" thickBot="1" thickTop="1">
      <c r="B2" s="232" t="s">
        <v>411</v>
      </c>
      <c r="C2" s="232"/>
      <c r="D2" s="232"/>
      <c r="E2" s="232"/>
      <c r="F2" s="232"/>
      <c r="G2" s="232"/>
      <c r="H2" s="232"/>
      <c r="I2" s="232"/>
      <c r="J2" s="232"/>
    </row>
    <row r="3" spans="2:10" ht="11.25" customHeight="1" thickBot="1" thickTop="1">
      <c r="B3" s="232"/>
      <c r="C3" s="232"/>
      <c r="D3" s="232"/>
      <c r="E3" s="232"/>
      <c r="F3" s="232"/>
      <c r="G3" s="232"/>
      <c r="H3" s="232"/>
      <c r="I3" s="232"/>
      <c r="J3" s="232"/>
    </row>
    <row r="4" spans="2:10" s="7" customFormat="1" ht="13.5" customHeight="1" thickBot="1" thickTop="1">
      <c r="B4" s="5"/>
      <c r="C4" s="2"/>
      <c r="D4" s="2"/>
      <c r="E4" s="6"/>
      <c r="F4" s="6"/>
      <c r="G4" s="6"/>
      <c r="H4" s="6"/>
      <c r="I4" s="6"/>
      <c r="J4" s="6"/>
    </row>
    <row r="5" spans="2:10" s="7" customFormat="1" ht="41.25" customHeight="1" thickTop="1">
      <c r="B5" s="8" t="s">
        <v>0</v>
      </c>
      <c r="C5" s="9"/>
      <c r="D5" s="10" t="s">
        <v>1</v>
      </c>
      <c r="E5" s="10" t="s">
        <v>422</v>
      </c>
      <c r="F5" s="10" t="s">
        <v>423</v>
      </c>
      <c r="G5" s="10" t="s">
        <v>412</v>
      </c>
      <c r="H5" s="10" t="s">
        <v>4</v>
      </c>
      <c r="I5" s="10" t="s">
        <v>5</v>
      </c>
      <c r="J5" s="11" t="s">
        <v>425</v>
      </c>
    </row>
    <row r="6" spans="2:10" s="7" customFormat="1" ht="18" customHeight="1">
      <c r="B6" s="12" t="s">
        <v>6</v>
      </c>
      <c r="C6" s="13"/>
      <c r="D6" s="14">
        <f aca="true" t="shared" si="0" ref="D6:J6">D7+D8</f>
        <v>151569.19</v>
      </c>
      <c r="E6" s="14">
        <f t="shared" si="0"/>
        <v>174202.38</v>
      </c>
      <c r="F6" s="14">
        <f t="shared" si="0"/>
        <v>178225</v>
      </c>
      <c r="G6" s="14">
        <f t="shared" si="0"/>
        <v>179724</v>
      </c>
      <c r="H6" s="14">
        <f t="shared" si="0"/>
        <v>193225</v>
      </c>
      <c r="I6" s="14">
        <f t="shared" si="0"/>
        <v>193225</v>
      </c>
      <c r="J6" s="15">
        <f t="shared" si="0"/>
        <v>193225</v>
      </c>
    </row>
    <row r="7" spans="2:10" s="21" customFormat="1" ht="13.5" customHeight="1">
      <c r="B7" s="16" t="s">
        <v>7</v>
      </c>
      <c r="C7" s="17" t="s">
        <v>8</v>
      </c>
      <c r="D7" s="18">
        <v>140059.28</v>
      </c>
      <c r="E7" s="18">
        <v>163173.87</v>
      </c>
      <c r="F7" s="19">
        <v>165000</v>
      </c>
      <c r="G7" s="18">
        <v>168500</v>
      </c>
      <c r="H7" s="19">
        <v>182000</v>
      </c>
      <c r="I7" s="19">
        <v>182000</v>
      </c>
      <c r="J7" s="20">
        <v>182000</v>
      </c>
    </row>
    <row r="8" spans="2:10" s="21" customFormat="1" ht="13.5" customHeight="1">
      <c r="B8" s="22">
        <v>121</v>
      </c>
      <c r="C8" s="17" t="s">
        <v>9</v>
      </c>
      <c r="D8" s="19">
        <f>D9+D10+D15</f>
        <v>11509.910000000002</v>
      </c>
      <c r="E8" s="19">
        <f>E9+E10+E15</f>
        <v>11028.51</v>
      </c>
      <c r="F8" s="19">
        <f>F9+F10+F15</f>
        <v>13225</v>
      </c>
      <c r="G8" s="19">
        <f>G9+G10+G15</f>
        <v>11224</v>
      </c>
      <c r="H8" s="19">
        <f>H9+H10+H15</f>
        <v>11225</v>
      </c>
      <c r="I8" s="19">
        <v>11225</v>
      </c>
      <c r="J8" s="20">
        <v>11225</v>
      </c>
    </row>
    <row r="9" spans="2:10" s="21" customFormat="1" ht="13.5" customHeight="1">
      <c r="B9" s="22">
        <v>121001</v>
      </c>
      <c r="C9" s="17" t="s">
        <v>10</v>
      </c>
      <c r="D9" s="18">
        <v>9626.86</v>
      </c>
      <c r="E9" s="18">
        <v>9392.59</v>
      </c>
      <c r="F9" s="18">
        <v>11000</v>
      </c>
      <c r="G9" s="18">
        <v>9200</v>
      </c>
      <c r="H9" s="18">
        <v>9200</v>
      </c>
      <c r="I9" s="18">
        <v>9200</v>
      </c>
      <c r="J9" s="23">
        <v>9200</v>
      </c>
    </row>
    <row r="10" spans="2:10" s="21" customFormat="1" ht="13.5" customHeight="1">
      <c r="B10" s="22">
        <v>121002</v>
      </c>
      <c r="C10" s="17" t="s">
        <v>11</v>
      </c>
      <c r="D10" s="18">
        <v>1858.88</v>
      </c>
      <c r="E10" s="18">
        <v>1611.77</v>
      </c>
      <c r="F10" s="18">
        <v>2200</v>
      </c>
      <c r="G10" s="18">
        <v>2000</v>
      </c>
      <c r="H10" s="18">
        <v>2000</v>
      </c>
      <c r="I10" s="18">
        <v>2000</v>
      </c>
      <c r="J10" s="23">
        <v>2000</v>
      </c>
    </row>
    <row r="11" spans="2:10" s="7" customFormat="1" ht="12.75" customHeight="1" hidden="1">
      <c r="B11" s="24">
        <v>121001</v>
      </c>
      <c r="C11" s="25" t="s">
        <v>12</v>
      </c>
      <c r="D11" s="26"/>
      <c r="E11" s="26"/>
      <c r="F11" s="26"/>
      <c r="G11" s="26"/>
      <c r="H11" s="26"/>
      <c r="I11" s="26"/>
      <c r="J11" s="27"/>
    </row>
    <row r="12" spans="2:10" s="7" customFormat="1" ht="12.75" customHeight="1" hidden="1">
      <c r="B12" s="24">
        <v>121002</v>
      </c>
      <c r="C12" s="25" t="s">
        <v>13</v>
      </c>
      <c r="D12" s="26"/>
      <c r="E12" s="26"/>
      <c r="F12" s="26"/>
      <c r="G12" s="26"/>
      <c r="H12" s="26"/>
      <c r="I12" s="26"/>
      <c r="J12" s="27"/>
    </row>
    <row r="13" spans="2:10" s="7" customFormat="1" ht="12.75" customHeight="1" hidden="1">
      <c r="B13" s="24" t="s">
        <v>14</v>
      </c>
      <c r="C13" s="25" t="s">
        <v>15</v>
      </c>
      <c r="D13" s="26"/>
      <c r="E13" s="26"/>
      <c r="F13" s="26"/>
      <c r="G13" s="26"/>
      <c r="H13" s="26"/>
      <c r="I13" s="26"/>
      <c r="J13" s="27"/>
    </row>
    <row r="14" spans="2:10" s="7" customFormat="1" ht="12.75" customHeight="1" hidden="1">
      <c r="B14" s="24" t="s">
        <v>16</v>
      </c>
      <c r="C14" s="25" t="s">
        <v>17</v>
      </c>
      <c r="D14" s="26"/>
      <c r="E14" s="26"/>
      <c r="F14" s="26"/>
      <c r="G14" s="26"/>
      <c r="H14" s="26"/>
      <c r="I14" s="26"/>
      <c r="J14" s="27"/>
    </row>
    <row r="15" spans="2:10" s="7" customFormat="1" ht="13.5" customHeight="1">
      <c r="B15" s="22">
        <v>121003</v>
      </c>
      <c r="C15" s="17" t="s">
        <v>18</v>
      </c>
      <c r="D15" s="18">
        <v>24.17</v>
      </c>
      <c r="E15" s="18">
        <v>24.15</v>
      </c>
      <c r="F15" s="18">
        <v>25</v>
      </c>
      <c r="G15" s="18">
        <v>24</v>
      </c>
      <c r="H15" s="18">
        <v>25</v>
      </c>
      <c r="I15" s="18">
        <v>25</v>
      </c>
      <c r="J15" s="23">
        <v>25</v>
      </c>
    </row>
    <row r="16" spans="2:10" s="7" customFormat="1" ht="18" customHeight="1">
      <c r="B16" s="12" t="s">
        <v>19</v>
      </c>
      <c r="C16" s="28"/>
      <c r="D16" s="14">
        <f aca="true" t="shared" si="1" ref="D16:J16">D17+D18+D19+D20+D21+D22</f>
        <v>2244.23</v>
      </c>
      <c r="E16" s="14">
        <f t="shared" si="1"/>
        <v>1330.4</v>
      </c>
      <c r="F16" s="14">
        <f t="shared" si="1"/>
        <v>1400</v>
      </c>
      <c r="G16" s="14">
        <f t="shared" si="1"/>
        <v>2000</v>
      </c>
      <c r="H16" s="14">
        <f t="shared" si="1"/>
        <v>2200</v>
      </c>
      <c r="I16" s="14">
        <f t="shared" si="1"/>
        <v>2200</v>
      </c>
      <c r="J16" s="15">
        <f t="shared" si="1"/>
        <v>2200</v>
      </c>
    </row>
    <row r="17" spans="2:10" s="21" customFormat="1" ht="12.75" customHeight="1" hidden="1">
      <c r="B17" s="29" t="s">
        <v>20</v>
      </c>
      <c r="C17" s="25" t="s">
        <v>21</v>
      </c>
      <c r="D17" s="30"/>
      <c r="E17" s="30"/>
      <c r="F17" s="31"/>
      <c r="G17" s="30"/>
      <c r="H17" s="31"/>
      <c r="I17" s="31"/>
      <c r="J17" s="32"/>
    </row>
    <row r="18" spans="2:10" s="7" customFormat="1" ht="12.75" customHeight="1" hidden="1">
      <c r="B18" s="29" t="s">
        <v>22</v>
      </c>
      <c r="C18" s="25" t="s">
        <v>23</v>
      </c>
      <c r="D18" s="30"/>
      <c r="E18" s="30"/>
      <c r="F18" s="31"/>
      <c r="G18" s="30"/>
      <c r="H18" s="31"/>
      <c r="I18" s="31"/>
      <c r="J18" s="32"/>
    </row>
    <row r="19" spans="2:10" s="7" customFormat="1" ht="12.75" customHeight="1" hidden="1">
      <c r="B19" s="29" t="s">
        <v>24</v>
      </c>
      <c r="C19" s="25" t="s">
        <v>25</v>
      </c>
      <c r="D19" s="30"/>
      <c r="E19" s="30"/>
      <c r="F19" s="31"/>
      <c r="G19" s="30"/>
      <c r="H19" s="31"/>
      <c r="I19" s="31"/>
      <c r="J19" s="32"/>
    </row>
    <row r="20" spans="2:10" s="7" customFormat="1" ht="12.75" customHeight="1" hidden="1">
      <c r="B20" s="29" t="s">
        <v>26</v>
      </c>
      <c r="C20" s="25" t="s">
        <v>27</v>
      </c>
      <c r="D20" s="30"/>
      <c r="E20" s="30"/>
      <c r="F20" s="31"/>
      <c r="G20" s="30"/>
      <c r="H20" s="31"/>
      <c r="I20" s="31"/>
      <c r="J20" s="32"/>
    </row>
    <row r="21" spans="2:10" s="7" customFormat="1" ht="13.5" customHeight="1">
      <c r="B21" s="29" t="s">
        <v>28</v>
      </c>
      <c r="C21" s="25" t="s">
        <v>29</v>
      </c>
      <c r="D21" s="30">
        <v>1458.55</v>
      </c>
      <c r="E21" s="30">
        <v>1330.4</v>
      </c>
      <c r="F21" s="31">
        <v>1400</v>
      </c>
      <c r="G21" s="30">
        <v>2000</v>
      </c>
      <c r="H21" s="31">
        <v>2200</v>
      </c>
      <c r="I21" s="31">
        <v>2200</v>
      </c>
      <c r="J21" s="32">
        <v>2200</v>
      </c>
    </row>
    <row r="22" spans="2:10" s="7" customFormat="1" ht="13.5" customHeight="1">
      <c r="B22" s="29" t="s">
        <v>30</v>
      </c>
      <c r="C22" s="25" t="s">
        <v>31</v>
      </c>
      <c r="D22" s="30">
        <v>785.68</v>
      </c>
      <c r="E22" s="30"/>
      <c r="F22" s="31">
        <v>0</v>
      </c>
      <c r="G22" s="30">
        <v>0</v>
      </c>
      <c r="H22" s="31">
        <v>0</v>
      </c>
      <c r="I22" s="31">
        <v>0</v>
      </c>
      <c r="J22" s="32">
        <v>0</v>
      </c>
    </row>
    <row r="23" spans="2:10" s="7" customFormat="1" ht="18" customHeight="1">
      <c r="B23" s="12" t="s">
        <v>32</v>
      </c>
      <c r="C23" s="28"/>
      <c r="D23" s="14">
        <f aca="true" t="shared" si="2" ref="D23:J23">D24+D25+D26+D27+D28</f>
        <v>9450.33</v>
      </c>
      <c r="E23" s="14">
        <f t="shared" si="2"/>
        <v>16631.309999999998</v>
      </c>
      <c r="F23" s="14">
        <f t="shared" si="2"/>
        <v>10950</v>
      </c>
      <c r="G23" s="14">
        <f t="shared" si="2"/>
        <v>1035</v>
      </c>
      <c r="H23" s="14">
        <f t="shared" si="2"/>
        <v>940</v>
      </c>
      <c r="I23" s="14">
        <f t="shared" si="2"/>
        <v>940</v>
      </c>
      <c r="J23" s="15">
        <f t="shared" si="2"/>
        <v>940</v>
      </c>
    </row>
    <row r="24" spans="2:10" s="7" customFormat="1" ht="13.5" customHeight="1">
      <c r="B24" s="24">
        <v>212001</v>
      </c>
      <c r="C24" s="25" t="s">
        <v>33</v>
      </c>
      <c r="D24" s="30">
        <v>0</v>
      </c>
      <c r="E24" s="30">
        <v>785.6</v>
      </c>
      <c r="F24" s="31">
        <v>790</v>
      </c>
      <c r="G24" s="30">
        <v>785</v>
      </c>
      <c r="H24" s="31">
        <v>790</v>
      </c>
      <c r="I24" s="31">
        <v>790</v>
      </c>
      <c r="J24" s="32">
        <v>790</v>
      </c>
    </row>
    <row r="25" spans="2:10" s="7" customFormat="1" ht="13.5" customHeight="1">
      <c r="B25" s="24">
        <v>212002</v>
      </c>
      <c r="C25" s="25" t="s">
        <v>34</v>
      </c>
      <c r="D25" s="30">
        <v>8725.42</v>
      </c>
      <c r="E25" s="30">
        <v>15718.61</v>
      </c>
      <c r="F25" s="31">
        <v>10000</v>
      </c>
      <c r="G25" s="30">
        <v>200</v>
      </c>
      <c r="H25" s="31">
        <v>100</v>
      </c>
      <c r="I25" s="31">
        <v>100</v>
      </c>
      <c r="J25" s="32">
        <v>100</v>
      </c>
    </row>
    <row r="26" spans="2:10" s="7" customFormat="1" ht="13.5" customHeight="1">
      <c r="B26" s="24">
        <v>212003</v>
      </c>
      <c r="C26" s="25" t="s">
        <v>35</v>
      </c>
      <c r="D26" s="30">
        <v>724.91</v>
      </c>
      <c r="E26" s="30">
        <v>127.1</v>
      </c>
      <c r="F26" s="31">
        <v>160</v>
      </c>
      <c r="G26" s="30">
        <v>50</v>
      </c>
      <c r="H26" s="31">
        <v>50</v>
      </c>
      <c r="I26" s="31">
        <v>50</v>
      </c>
      <c r="J26" s="32">
        <v>50</v>
      </c>
    </row>
    <row r="27" spans="2:10" s="7" customFormat="1" ht="12.75" customHeight="1" hidden="1">
      <c r="B27" s="24" t="s">
        <v>36</v>
      </c>
      <c r="C27" s="25" t="s">
        <v>37</v>
      </c>
      <c r="D27" s="30"/>
      <c r="E27" s="30"/>
      <c r="F27" s="30"/>
      <c r="G27" s="30"/>
      <c r="H27" s="30"/>
      <c r="I27" s="30"/>
      <c r="J27" s="33"/>
    </row>
    <row r="28" spans="2:10" s="7" customFormat="1" ht="12.75" customHeight="1" hidden="1">
      <c r="B28" s="24" t="s">
        <v>38</v>
      </c>
      <c r="C28" s="25" t="s">
        <v>39</v>
      </c>
      <c r="D28" s="30"/>
      <c r="E28" s="30"/>
      <c r="F28" s="30"/>
      <c r="G28" s="30"/>
      <c r="H28" s="30"/>
      <c r="I28" s="30"/>
      <c r="J28" s="33"/>
    </row>
    <row r="29" spans="2:10" s="7" customFormat="1" ht="18" customHeight="1">
      <c r="B29" s="12" t="s">
        <v>40</v>
      </c>
      <c r="C29" s="28"/>
      <c r="D29" s="14">
        <f>D30+D32+D40+D41+D33+D36+D37+D38</f>
        <v>4950.849999999999</v>
      </c>
      <c r="E29" s="14">
        <f>E30+E32+E40+E41+E33+E36+E37+E38+E34+E35+E39+E31</f>
        <v>7684.67</v>
      </c>
      <c r="F29" s="14">
        <f>F30+F32+F40+F41+F33+F36+F37+F38+F31</f>
        <v>3910</v>
      </c>
      <c r="G29" s="14">
        <f>G30+G32+G40+G41+G33+G36+G37+G38+G34+G35+G39+G31</f>
        <v>4800</v>
      </c>
      <c r="H29" s="14">
        <f>H30+H32+H40+H41+H33+H36+H37+H38+H31+H34+H35</f>
        <v>9850</v>
      </c>
      <c r="I29" s="14">
        <f>I30+I32+I40+I41+I33+I36+I37+I38+I31+I34+I35</f>
        <v>9850</v>
      </c>
      <c r="J29" s="15">
        <f>J30+J32+J40+J41+J33+J36+J37+J38+J31+J34+J35</f>
        <v>9850</v>
      </c>
    </row>
    <row r="30" spans="2:10" s="7" customFormat="1" ht="12.75">
      <c r="B30" s="34">
        <v>221004</v>
      </c>
      <c r="C30" s="35" t="s">
        <v>41</v>
      </c>
      <c r="D30" s="30">
        <v>585.83</v>
      </c>
      <c r="E30" s="30">
        <v>381</v>
      </c>
      <c r="F30" s="31">
        <v>500</v>
      </c>
      <c r="G30" s="30">
        <v>400</v>
      </c>
      <c r="H30" s="31">
        <v>400</v>
      </c>
      <c r="I30" s="31">
        <v>400</v>
      </c>
      <c r="J30" s="32">
        <v>400</v>
      </c>
    </row>
    <row r="31" spans="2:10" s="7" customFormat="1" ht="12.75">
      <c r="B31" s="34">
        <v>222003</v>
      </c>
      <c r="C31" s="35" t="s">
        <v>42</v>
      </c>
      <c r="D31" s="30">
        <v>0</v>
      </c>
      <c r="E31" s="30">
        <v>10</v>
      </c>
      <c r="F31" s="31">
        <v>10</v>
      </c>
      <c r="G31" s="30">
        <v>0</v>
      </c>
      <c r="H31" s="31">
        <v>0</v>
      </c>
      <c r="I31" s="31">
        <v>0</v>
      </c>
      <c r="J31" s="32">
        <v>0</v>
      </c>
    </row>
    <row r="32" spans="2:10" s="7" customFormat="1" ht="13.5" customHeight="1">
      <c r="B32" s="24">
        <v>223001</v>
      </c>
      <c r="C32" s="25" t="s">
        <v>43</v>
      </c>
      <c r="D32" s="30">
        <v>309.39</v>
      </c>
      <c r="E32" s="30">
        <v>496.17</v>
      </c>
      <c r="F32" s="31">
        <v>400</v>
      </c>
      <c r="G32" s="30">
        <v>50</v>
      </c>
      <c r="H32" s="31">
        <v>100</v>
      </c>
      <c r="I32" s="31">
        <v>100</v>
      </c>
      <c r="J32" s="32">
        <v>100</v>
      </c>
    </row>
    <row r="33" spans="2:10" s="7" customFormat="1" ht="12.75" customHeight="1" hidden="1">
      <c r="B33" s="24">
        <v>223001</v>
      </c>
      <c r="C33" s="25" t="s">
        <v>44</v>
      </c>
      <c r="D33" s="30"/>
      <c r="E33" s="30"/>
      <c r="F33" s="30"/>
      <c r="G33" s="30"/>
      <c r="H33" s="30"/>
      <c r="I33" s="30"/>
      <c r="J33" s="33"/>
    </row>
    <row r="34" spans="2:10" s="7" customFormat="1" ht="12.75" customHeight="1">
      <c r="B34" s="24">
        <v>223001</v>
      </c>
      <c r="C34" s="25" t="s">
        <v>45</v>
      </c>
      <c r="D34" s="30">
        <v>0</v>
      </c>
      <c r="E34" s="30">
        <v>728.32</v>
      </c>
      <c r="F34" s="30">
        <v>0</v>
      </c>
      <c r="G34" s="30">
        <v>500</v>
      </c>
      <c r="H34" s="30">
        <v>0</v>
      </c>
      <c r="I34" s="30">
        <v>0</v>
      </c>
      <c r="J34" s="33">
        <v>0</v>
      </c>
    </row>
    <row r="35" spans="2:10" s="7" customFormat="1" ht="12.75" customHeight="1">
      <c r="B35" s="24">
        <v>223001</v>
      </c>
      <c r="C35" s="25" t="s">
        <v>46</v>
      </c>
      <c r="D35" s="30">
        <v>0</v>
      </c>
      <c r="E35" s="30">
        <v>1893.12</v>
      </c>
      <c r="F35" s="30">
        <v>0</v>
      </c>
      <c r="G35" s="30">
        <v>0</v>
      </c>
      <c r="H35" s="30">
        <v>1800</v>
      </c>
      <c r="I35" s="30">
        <v>1800</v>
      </c>
      <c r="J35" s="33">
        <v>1800</v>
      </c>
    </row>
    <row r="36" spans="2:10" s="7" customFormat="1" ht="13.5" customHeight="1">
      <c r="B36" s="24">
        <v>223002</v>
      </c>
      <c r="C36" s="25" t="s">
        <v>47</v>
      </c>
      <c r="D36" s="30">
        <v>382.41</v>
      </c>
      <c r="E36" s="30">
        <v>681.39</v>
      </c>
      <c r="F36" s="30">
        <v>500</v>
      </c>
      <c r="G36" s="30">
        <v>250</v>
      </c>
      <c r="H36" s="30">
        <v>250</v>
      </c>
      <c r="I36" s="30">
        <v>250</v>
      </c>
      <c r="J36" s="33">
        <v>250</v>
      </c>
    </row>
    <row r="37" spans="2:10" s="7" customFormat="1" ht="12.75" customHeight="1" hidden="1">
      <c r="B37" s="24" t="s">
        <v>48</v>
      </c>
      <c r="C37" s="25" t="s">
        <v>49</v>
      </c>
      <c r="D37" s="30"/>
      <c r="E37" s="30"/>
      <c r="F37" s="30"/>
      <c r="G37" s="30"/>
      <c r="H37" s="30"/>
      <c r="I37" s="30"/>
      <c r="J37" s="33"/>
    </row>
    <row r="38" spans="2:10" s="7" customFormat="1" ht="13.5" customHeight="1">
      <c r="B38" s="24">
        <v>223003</v>
      </c>
      <c r="C38" s="25" t="s">
        <v>50</v>
      </c>
      <c r="D38" s="30">
        <v>1069.82</v>
      </c>
      <c r="E38" s="30">
        <v>0</v>
      </c>
      <c r="F38" s="30">
        <v>0</v>
      </c>
      <c r="G38" s="30">
        <v>0</v>
      </c>
      <c r="H38" s="30">
        <v>5500</v>
      </c>
      <c r="I38" s="30">
        <v>5500</v>
      </c>
      <c r="J38" s="33">
        <v>5500</v>
      </c>
    </row>
    <row r="39" spans="2:10" s="7" customFormat="1" ht="13.5" customHeight="1">
      <c r="B39" s="24">
        <v>223003</v>
      </c>
      <c r="C39" s="25" t="s">
        <v>51</v>
      </c>
      <c r="D39" s="30">
        <v>0</v>
      </c>
      <c r="E39" s="30">
        <v>1767.17</v>
      </c>
      <c r="F39" s="30">
        <v>0</v>
      </c>
      <c r="G39" s="30">
        <v>1800</v>
      </c>
      <c r="H39" s="30">
        <v>0</v>
      </c>
      <c r="I39" s="30">
        <v>0</v>
      </c>
      <c r="J39" s="33">
        <v>0</v>
      </c>
    </row>
    <row r="40" spans="2:11" s="7" customFormat="1" ht="13.5" customHeight="1">
      <c r="B40" s="24">
        <v>229001</v>
      </c>
      <c r="C40" s="25" t="s">
        <v>52</v>
      </c>
      <c r="D40" s="30">
        <v>2603.4</v>
      </c>
      <c r="E40" s="30">
        <v>1727.5</v>
      </c>
      <c r="F40" s="30">
        <v>2500</v>
      </c>
      <c r="G40" s="30">
        <v>1800</v>
      </c>
      <c r="H40" s="30">
        <v>1800</v>
      </c>
      <c r="I40" s="30">
        <v>1800</v>
      </c>
      <c r="J40" s="33">
        <v>1800</v>
      </c>
      <c r="K40" s="7" t="s">
        <v>53</v>
      </c>
    </row>
    <row r="41" spans="2:10" s="7" customFormat="1" ht="12.75" customHeight="1" hidden="1">
      <c r="B41" s="24">
        <v>229005</v>
      </c>
      <c r="C41" s="25" t="s">
        <v>54</v>
      </c>
      <c r="D41" s="30"/>
      <c r="E41" s="30"/>
      <c r="F41" s="30"/>
      <c r="G41" s="30"/>
      <c r="H41" s="30"/>
      <c r="I41" s="30"/>
      <c r="J41" s="33"/>
    </row>
    <row r="42" spans="2:10" s="7" customFormat="1" ht="18" customHeight="1">
      <c r="B42" s="12" t="s">
        <v>55</v>
      </c>
      <c r="C42" s="13"/>
      <c r="D42" s="14">
        <f>D43</f>
        <v>2.04</v>
      </c>
      <c r="E42" s="14">
        <f>E43+E44</f>
        <v>3.89</v>
      </c>
      <c r="F42" s="14">
        <f>F43</f>
        <v>10</v>
      </c>
      <c r="G42" s="14">
        <f>G43+G44</f>
        <v>10</v>
      </c>
      <c r="H42" s="14">
        <f>H43+H44</f>
        <v>5</v>
      </c>
      <c r="I42" s="14">
        <f>I43+I44</f>
        <v>5</v>
      </c>
      <c r="J42" s="15">
        <f>J43+J44</f>
        <v>5</v>
      </c>
    </row>
    <row r="43" spans="2:10" s="37" customFormat="1" ht="13.5" customHeight="1">
      <c r="B43" s="36">
        <v>243</v>
      </c>
      <c r="C43" s="25" t="s">
        <v>56</v>
      </c>
      <c r="D43" s="30">
        <v>2.04</v>
      </c>
      <c r="E43" s="30">
        <v>0.83</v>
      </c>
      <c r="F43" s="31">
        <v>10</v>
      </c>
      <c r="G43" s="30">
        <v>10</v>
      </c>
      <c r="H43" s="31">
        <v>1</v>
      </c>
      <c r="I43" s="31">
        <v>1</v>
      </c>
      <c r="J43" s="32">
        <v>1</v>
      </c>
    </row>
    <row r="44" spans="2:10" s="37" customFormat="1" ht="13.5" customHeight="1">
      <c r="B44" s="36">
        <v>244</v>
      </c>
      <c r="C44" s="25" t="s">
        <v>57</v>
      </c>
      <c r="D44" s="30"/>
      <c r="E44" s="30">
        <v>3.06</v>
      </c>
      <c r="F44" s="31">
        <v>0</v>
      </c>
      <c r="G44" s="30">
        <v>0</v>
      </c>
      <c r="H44" s="31">
        <v>4</v>
      </c>
      <c r="I44" s="31">
        <v>4</v>
      </c>
      <c r="J44" s="32">
        <v>4</v>
      </c>
    </row>
    <row r="45" spans="2:10" s="7" customFormat="1" ht="18" customHeight="1">
      <c r="B45" s="12" t="s">
        <v>58</v>
      </c>
      <c r="C45" s="28"/>
      <c r="D45" s="14">
        <f aca="true" t="shared" si="3" ref="D45:J45">D46+D50+D51+D47+D48+D49</f>
        <v>2891.11</v>
      </c>
      <c r="E45" s="14">
        <f t="shared" si="3"/>
        <v>6159.18</v>
      </c>
      <c r="F45" s="14">
        <f t="shared" si="3"/>
        <v>2420</v>
      </c>
      <c r="G45" s="14">
        <f t="shared" si="3"/>
        <v>4600</v>
      </c>
      <c r="H45" s="14">
        <f t="shared" si="3"/>
        <v>9420</v>
      </c>
      <c r="I45" s="14">
        <f t="shared" si="3"/>
        <v>9420</v>
      </c>
      <c r="J45" s="15">
        <f t="shared" si="3"/>
        <v>9420</v>
      </c>
    </row>
    <row r="46" spans="2:10" s="21" customFormat="1" ht="13.5" customHeight="1">
      <c r="B46" s="24">
        <v>292008</v>
      </c>
      <c r="C46" s="25" t="s">
        <v>59</v>
      </c>
      <c r="D46" s="30">
        <v>923.4</v>
      </c>
      <c r="E46" s="30">
        <v>912.69</v>
      </c>
      <c r="F46" s="30">
        <v>920</v>
      </c>
      <c r="G46" s="30">
        <v>400</v>
      </c>
      <c r="H46" s="30">
        <v>400</v>
      </c>
      <c r="I46" s="30">
        <v>400</v>
      </c>
      <c r="J46" s="33">
        <v>400</v>
      </c>
    </row>
    <row r="47" spans="2:10" s="21" customFormat="1" ht="13.5" customHeight="1">
      <c r="B47" s="24">
        <v>292012</v>
      </c>
      <c r="C47" s="25" t="s">
        <v>60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3">
        <v>0</v>
      </c>
    </row>
    <row r="48" spans="2:10" s="21" customFormat="1" ht="13.5" customHeight="1">
      <c r="B48" s="24">
        <v>292017</v>
      </c>
      <c r="C48" s="25" t="s">
        <v>61</v>
      </c>
      <c r="D48" s="30">
        <v>15.96</v>
      </c>
      <c r="E48" s="30">
        <v>3926.49</v>
      </c>
      <c r="F48" s="30">
        <v>500</v>
      </c>
      <c r="G48" s="30">
        <v>3500</v>
      </c>
      <c r="H48" s="30">
        <v>8020</v>
      </c>
      <c r="I48" s="30">
        <v>8020</v>
      </c>
      <c r="J48" s="33">
        <v>8020</v>
      </c>
    </row>
    <row r="49" spans="2:10" s="21" customFormat="1" ht="13.5" customHeight="1">
      <c r="B49" s="24">
        <v>292019</v>
      </c>
      <c r="C49" s="25" t="s">
        <v>62</v>
      </c>
      <c r="D49" s="30">
        <v>1951.75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3">
        <v>0</v>
      </c>
    </row>
    <row r="50" spans="2:10" s="7" customFormat="1" ht="12.75" customHeight="1">
      <c r="B50" s="29" t="s">
        <v>63</v>
      </c>
      <c r="C50" s="25" t="s">
        <v>64</v>
      </c>
      <c r="D50" s="30">
        <v>0</v>
      </c>
      <c r="E50" s="30">
        <v>1320</v>
      </c>
      <c r="F50" s="31">
        <v>1000</v>
      </c>
      <c r="G50" s="30">
        <v>700</v>
      </c>
      <c r="H50" s="31">
        <v>1000</v>
      </c>
      <c r="I50" s="31">
        <v>1000</v>
      </c>
      <c r="J50" s="32">
        <v>1000</v>
      </c>
    </row>
    <row r="51" spans="2:10" s="7" customFormat="1" ht="12.75" customHeight="1">
      <c r="B51" s="24">
        <v>311</v>
      </c>
      <c r="C51" s="25" t="s">
        <v>65</v>
      </c>
      <c r="D51" s="30">
        <v>0</v>
      </c>
      <c r="E51" s="30">
        <v>0</v>
      </c>
      <c r="F51" s="31">
        <v>0</v>
      </c>
      <c r="G51" s="30">
        <v>0</v>
      </c>
      <c r="H51" s="31">
        <v>0</v>
      </c>
      <c r="I51" s="31">
        <v>0</v>
      </c>
      <c r="J51" s="32">
        <v>0</v>
      </c>
    </row>
    <row r="52" spans="2:10" s="7" customFormat="1" ht="18" customHeight="1">
      <c r="B52" s="38" t="s">
        <v>66</v>
      </c>
      <c r="C52" s="13"/>
      <c r="D52" s="14">
        <f>D53+D55+D58+D60+D61+D65+D67+D68+D77+D56+D57+D59+D62+D63+D64+D66+D69+D70+D71+D72+D73+D74+D75+D76+D54</f>
        <v>110632.34999999999</v>
      </c>
      <c r="E52" s="14">
        <f>E53+E55+E58+E60+E61+E65+E67+E68+E77+E56+E57+E59+E62+E63+E64+E66+E69+E70+E71+E72+E73+E74+E75+E76+E54</f>
        <v>150988.788</v>
      </c>
      <c r="F52" s="14">
        <f>F53+F55+F58+F60+F61+F65+F67+F68+F77+F56+F57+F59+F62+F63+F64+F66+F69+F70+F71+F72+F73+F74+F75+F76</f>
        <v>120595</v>
      </c>
      <c r="G52" s="14">
        <f>G53+G55+G58+G60+G61+G65+G67+G68+G77+G56+G57+G59+G62+G63+G64+G66+G69+G70+G71+G72+G73+G74+G75+G76+G54</f>
        <v>129114</v>
      </c>
      <c r="H52" s="14">
        <f>H53+H55+H58+H60+H61+H65+H67+H68+H77+H56+H57+H59+H62+H63+H64+H66+H69+H70+H71+H72+H73+H74+H75+H76</f>
        <v>102638</v>
      </c>
      <c r="I52" s="14">
        <f>I53+I55+I58+I60+I61+I65+I67+I68+I77+I56+I57+I59+I62+I63+I64+I66+I69+I70+I71+I72+I73+I74+I75+I76</f>
        <v>102638</v>
      </c>
      <c r="J52" s="15">
        <f>J53+J55+J58+J60+J61+J65+J67+J68+J77+J56+J57+J59+J62+J63+J64+J66+J69+J70+J71+J72+J73+J74+J75+J76</f>
        <v>102638</v>
      </c>
    </row>
    <row r="53" spans="2:10" s="7" customFormat="1" ht="12.75" customHeight="1" hidden="1">
      <c r="B53" s="24">
        <v>312001</v>
      </c>
      <c r="C53" s="25" t="s">
        <v>67</v>
      </c>
      <c r="D53" s="30"/>
      <c r="E53" s="30"/>
      <c r="F53" s="30"/>
      <c r="G53" s="30"/>
      <c r="H53" s="30"/>
      <c r="I53" s="30"/>
      <c r="J53" s="33"/>
    </row>
    <row r="54" spans="2:10" s="7" customFormat="1" ht="12.75" customHeight="1">
      <c r="B54" s="24">
        <v>311</v>
      </c>
      <c r="C54" s="25" t="s">
        <v>68</v>
      </c>
      <c r="D54" s="30">
        <v>2600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3">
        <v>0</v>
      </c>
    </row>
    <row r="55" spans="2:10" s="7" customFormat="1" ht="13.5" customHeight="1">
      <c r="B55" s="24">
        <v>312012</v>
      </c>
      <c r="C55" s="25" t="s">
        <v>69</v>
      </c>
      <c r="D55" s="30">
        <v>75562</v>
      </c>
      <c r="E55" s="30">
        <v>78185</v>
      </c>
      <c r="F55" s="31">
        <v>78800</v>
      </c>
      <c r="G55" s="30">
        <v>82425</v>
      </c>
      <c r="H55" s="31">
        <v>75000</v>
      </c>
      <c r="I55" s="31">
        <v>75000</v>
      </c>
      <c r="J55" s="32">
        <v>75000</v>
      </c>
    </row>
    <row r="56" spans="2:10" s="7" customFormat="1" ht="13.5" customHeight="1">
      <c r="B56" s="24">
        <v>312012</v>
      </c>
      <c r="C56" s="25" t="s">
        <v>70</v>
      </c>
      <c r="D56" s="30">
        <v>3228</v>
      </c>
      <c r="E56" s="30">
        <v>2941</v>
      </c>
      <c r="F56" s="30">
        <v>2300</v>
      </c>
      <c r="G56" s="30">
        <v>2941</v>
      </c>
      <c r="H56" s="30">
        <v>2300</v>
      </c>
      <c r="I56" s="30">
        <v>2300</v>
      </c>
      <c r="J56" s="33">
        <v>2300</v>
      </c>
    </row>
    <row r="57" spans="2:10" s="7" customFormat="1" ht="12.75" customHeight="1">
      <c r="B57" s="24">
        <v>312001</v>
      </c>
      <c r="C57" s="25" t="s">
        <v>71</v>
      </c>
      <c r="D57" s="30">
        <v>0</v>
      </c>
      <c r="E57" s="30">
        <v>54</v>
      </c>
      <c r="F57" s="30">
        <v>55</v>
      </c>
      <c r="G57" s="30">
        <v>55</v>
      </c>
      <c r="H57" s="30">
        <v>55</v>
      </c>
      <c r="I57" s="30">
        <v>55</v>
      </c>
      <c r="J57" s="33">
        <v>55</v>
      </c>
    </row>
    <row r="58" spans="2:10" s="7" customFormat="1" ht="13.5" customHeight="1">
      <c r="B58" s="24">
        <v>312012</v>
      </c>
      <c r="C58" s="25" t="s">
        <v>72</v>
      </c>
      <c r="D58" s="30">
        <v>597</v>
      </c>
      <c r="E58" s="30">
        <v>868</v>
      </c>
      <c r="F58" s="31">
        <v>550</v>
      </c>
      <c r="G58" s="30">
        <v>868</v>
      </c>
      <c r="H58" s="31">
        <v>977</v>
      </c>
      <c r="I58" s="31">
        <v>977</v>
      </c>
      <c r="J58" s="32">
        <v>977</v>
      </c>
    </row>
    <row r="59" spans="2:10" s="7" customFormat="1" ht="13.5" customHeight="1">
      <c r="B59" s="24">
        <v>312012</v>
      </c>
      <c r="C59" s="25" t="s">
        <v>73</v>
      </c>
      <c r="D59" s="30">
        <v>178.53</v>
      </c>
      <c r="E59" s="30">
        <v>193.65</v>
      </c>
      <c r="F59" s="30">
        <v>200</v>
      </c>
      <c r="G59" s="30">
        <v>190</v>
      </c>
      <c r="H59" s="30">
        <v>279</v>
      </c>
      <c r="I59" s="30">
        <v>279</v>
      </c>
      <c r="J59" s="33">
        <v>279</v>
      </c>
    </row>
    <row r="60" spans="2:10" s="7" customFormat="1" ht="12.75" customHeight="1">
      <c r="B60" s="24">
        <v>312001</v>
      </c>
      <c r="C60" s="25" t="s">
        <v>74</v>
      </c>
      <c r="D60" s="30">
        <v>830.16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3">
        <v>0</v>
      </c>
    </row>
    <row r="61" spans="2:10" s="7" customFormat="1" ht="13.5" customHeight="1">
      <c r="B61" s="24">
        <v>312012</v>
      </c>
      <c r="C61" s="25" t="s">
        <v>75</v>
      </c>
      <c r="D61" s="30">
        <v>23.37</v>
      </c>
      <c r="E61" s="30">
        <v>23.54</v>
      </c>
      <c r="F61" s="31">
        <v>25</v>
      </c>
      <c r="G61" s="30">
        <v>25</v>
      </c>
      <c r="H61" s="31">
        <v>25</v>
      </c>
      <c r="I61" s="31">
        <v>25</v>
      </c>
      <c r="J61" s="32">
        <v>25</v>
      </c>
    </row>
    <row r="62" spans="2:10" s="7" customFormat="1" ht="13.5" customHeight="1">
      <c r="B62" s="24">
        <v>312012</v>
      </c>
      <c r="C62" s="25" t="s">
        <v>76</v>
      </c>
      <c r="D62" s="30">
        <v>7243.95</v>
      </c>
      <c r="E62" s="30">
        <v>6652.21</v>
      </c>
      <c r="F62" s="30">
        <v>6500</v>
      </c>
      <c r="G62" s="30">
        <v>8000</v>
      </c>
      <c r="H62" s="30">
        <v>6500</v>
      </c>
      <c r="I62" s="30">
        <v>6500</v>
      </c>
      <c r="J62" s="33">
        <v>6500</v>
      </c>
    </row>
    <row r="63" spans="2:10" s="7" customFormat="1" ht="13.5" customHeight="1">
      <c r="B63" s="24">
        <v>312012</v>
      </c>
      <c r="C63" s="25" t="s">
        <v>77</v>
      </c>
      <c r="D63" s="30">
        <v>1178.6</v>
      </c>
      <c r="E63" s="30">
        <v>1211.8</v>
      </c>
      <c r="F63" s="30">
        <v>1200</v>
      </c>
      <c r="G63" s="30">
        <v>1200</v>
      </c>
      <c r="H63" s="30">
        <v>1170</v>
      </c>
      <c r="I63" s="30">
        <v>1170</v>
      </c>
      <c r="J63" s="33">
        <v>1170</v>
      </c>
    </row>
    <row r="64" spans="2:10" s="7" customFormat="1" ht="13.5" customHeight="1">
      <c r="B64" s="24">
        <v>312012</v>
      </c>
      <c r="C64" s="25" t="s">
        <v>78</v>
      </c>
      <c r="D64" s="30">
        <v>423.36</v>
      </c>
      <c r="E64" s="30">
        <v>399.84</v>
      </c>
      <c r="F64" s="30">
        <v>565</v>
      </c>
      <c r="G64" s="30">
        <v>1300</v>
      </c>
      <c r="H64" s="30">
        <v>565</v>
      </c>
      <c r="I64" s="30">
        <v>565</v>
      </c>
      <c r="J64" s="33">
        <v>565</v>
      </c>
    </row>
    <row r="65" spans="2:10" s="7" customFormat="1" ht="13.5" customHeight="1">
      <c r="B65" s="24">
        <v>312001</v>
      </c>
      <c r="C65" s="25" t="s">
        <v>79</v>
      </c>
      <c r="D65" s="30">
        <v>9696.21</v>
      </c>
      <c r="E65" s="30">
        <v>4870.4</v>
      </c>
      <c r="F65" s="31">
        <v>2000</v>
      </c>
      <c r="G65" s="30">
        <v>4800</v>
      </c>
      <c r="H65" s="31">
        <v>0</v>
      </c>
      <c r="I65" s="31">
        <v>0</v>
      </c>
      <c r="J65" s="32">
        <v>0</v>
      </c>
    </row>
    <row r="66" spans="2:10" s="7" customFormat="1" ht="13.5" customHeight="1">
      <c r="B66" s="24">
        <v>312001</v>
      </c>
      <c r="C66" s="25" t="s">
        <v>80</v>
      </c>
      <c r="D66" s="30">
        <v>1489.77</v>
      </c>
      <c r="E66" s="30">
        <v>711.1</v>
      </c>
      <c r="F66" s="30">
        <v>350</v>
      </c>
      <c r="G66" s="30">
        <v>700</v>
      </c>
      <c r="H66" s="30">
        <v>0</v>
      </c>
      <c r="I66" s="30">
        <v>0</v>
      </c>
      <c r="J66" s="33">
        <v>0</v>
      </c>
    </row>
    <row r="67" spans="2:10" s="7" customFormat="1" ht="12.75" customHeight="1">
      <c r="B67" s="24">
        <v>312001</v>
      </c>
      <c r="C67" s="25" t="s">
        <v>81</v>
      </c>
      <c r="D67" s="30">
        <v>110</v>
      </c>
      <c r="E67" s="30">
        <v>0</v>
      </c>
      <c r="F67" s="31">
        <v>0</v>
      </c>
      <c r="G67" s="30">
        <v>0</v>
      </c>
      <c r="H67" s="31">
        <v>0</v>
      </c>
      <c r="I67" s="31">
        <v>0</v>
      </c>
      <c r="J67" s="32">
        <v>0</v>
      </c>
    </row>
    <row r="68" spans="2:10" s="7" customFormat="1" ht="13.5" customHeight="1">
      <c r="B68" s="39" t="s">
        <v>82</v>
      </c>
      <c r="C68" s="25" t="s">
        <v>83</v>
      </c>
      <c r="D68" s="30">
        <v>50.65</v>
      </c>
      <c r="E68" s="30">
        <v>39.51</v>
      </c>
      <c r="F68" s="31">
        <v>40</v>
      </c>
      <c r="G68" s="30">
        <v>40</v>
      </c>
      <c r="H68" s="31">
        <v>52</v>
      </c>
      <c r="I68" s="31">
        <v>52</v>
      </c>
      <c r="J68" s="32">
        <v>52</v>
      </c>
    </row>
    <row r="69" spans="2:10" s="7" customFormat="1" ht="13.5" customHeight="1">
      <c r="B69" s="39" t="s">
        <v>82</v>
      </c>
      <c r="C69" s="25" t="s">
        <v>84</v>
      </c>
      <c r="D69" s="30">
        <v>503.13</v>
      </c>
      <c r="E69" s="30">
        <v>506.85</v>
      </c>
      <c r="F69" s="30">
        <v>510</v>
      </c>
      <c r="G69" s="30">
        <v>500</v>
      </c>
      <c r="H69" s="30">
        <v>515</v>
      </c>
      <c r="I69" s="30">
        <v>515</v>
      </c>
      <c r="J69" s="33">
        <v>515</v>
      </c>
    </row>
    <row r="70" spans="2:10" s="7" customFormat="1" ht="13.5" customHeight="1">
      <c r="B70" s="39" t="s">
        <v>82</v>
      </c>
      <c r="C70" s="25" t="s">
        <v>85</v>
      </c>
      <c r="D70" s="30">
        <v>525.37</v>
      </c>
      <c r="E70" s="30">
        <v>569.02</v>
      </c>
      <c r="F70" s="30">
        <v>0</v>
      </c>
      <c r="G70" s="30">
        <v>570</v>
      </c>
      <c r="H70" s="30">
        <v>0</v>
      </c>
      <c r="I70" s="30">
        <v>0</v>
      </c>
      <c r="J70" s="33">
        <v>0</v>
      </c>
    </row>
    <row r="71" spans="2:10" s="7" customFormat="1" ht="13.5" customHeight="1">
      <c r="B71" s="29" t="s">
        <v>82</v>
      </c>
      <c r="C71" s="25" t="s">
        <v>86</v>
      </c>
      <c r="D71" s="30">
        <v>4318.4</v>
      </c>
      <c r="E71" s="30">
        <v>9073.88</v>
      </c>
      <c r="F71" s="30">
        <v>0</v>
      </c>
      <c r="G71" s="30">
        <v>0</v>
      </c>
      <c r="H71" s="30">
        <v>10000</v>
      </c>
      <c r="I71" s="30">
        <v>10000</v>
      </c>
      <c r="J71" s="33">
        <v>10000</v>
      </c>
    </row>
    <row r="72" spans="2:10" s="7" customFormat="1" ht="13.5" customHeight="1">
      <c r="B72" s="39" t="s">
        <v>82</v>
      </c>
      <c r="C72" s="25" t="s">
        <v>87</v>
      </c>
      <c r="D72" s="30">
        <v>2073.85</v>
      </c>
      <c r="E72" s="30">
        <v>4319.578</v>
      </c>
      <c r="F72" s="30">
        <v>4000</v>
      </c>
      <c r="G72" s="30">
        <v>4300</v>
      </c>
      <c r="H72" s="30">
        <v>4000</v>
      </c>
      <c r="I72" s="30">
        <v>4000</v>
      </c>
      <c r="J72" s="33">
        <v>4000</v>
      </c>
    </row>
    <row r="73" spans="2:10" s="7" customFormat="1" ht="13.5" customHeight="1">
      <c r="B73" s="39" t="s">
        <v>88</v>
      </c>
      <c r="C73" s="25" t="s">
        <v>89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3">
        <v>0</v>
      </c>
    </row>
    <row r="74" spans="2:10" s="7" customFormat="1" ht="12.75" customHeight="1">
      <c r="B74" s="39" t="s">
        <v>88</v>
      </c>
      <c r="C74" s="25" t="s">
        <v>90</v>
      </c>
      <c r="D74" s="30">
        <v>0</v>
      </c>
      <c r="E74" s="30">
        <v>38869.41</v>
      </c>
      <c r="F74" s="30">
        <v>22000</v>
      </c>
      <c r="G74" s="30">
        <v>20000</v>
      </c>
      <c r="H74" s="30">
        <v>0</v>
      </c>
      <c r="I74" s="30">
        <v>0</v>
      </c>
      <c r="J74" s="33">
        <v>0</v>
      </c>
    </row>
    <row r="75" spans="2:10" s="7" customFormat="1" ht="13.5" customHeight="1">
      <c r="B75" s="39" t="s">
        <v>88</v>
      </c>
      <c r="C75" s="25" t="s">
        <v>91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3">
        <v>0</v>
      </c>
    </row>
    <row r="76" spans="2:10" s="7" customFormat="1" ht="12.75" customHeight="1">
      <c r="B76" s="24">
        <v>312001</v>
      </c>
      <c r="C76" s="25" t="s">
        <v>92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3">
        <v>0</v>
      </c>
    </row>
    <row r="77" spans="2:10" s="7" customFormat="1" ht="13.5" customHeight="1">
      <c r="B77" s="24">
        <v>312012</v>
      </c>
      <c r="C77" s="25" t="s">
        <v>93</v>
      </c>
      <c r="D77" s="30">
        <v>0</v>
      </c>
      <c r="E77" s="30">
        <v>1500</v>
      </c>
      <c r="F77" s="30">
        <v>1500</v>
      </c>
      <c r="G77" s="30">
        <v>1200</v>
      </c>
      <c r="H77" s="30">
        <v>1200</v>
      </c>
      <c r="I77" s="30">
        <v>1200</v>
      </c>
      <c r="J77" s="33">
        <v>1200</v>
      </c>
    </row>
    <row r="78" spans="2:10" s="7" customFormat="1" ht="21" customHeight="1" thickBot="1">
      <c r="B78" s="40" t="s">
        <v>94</v>
      </c>
      <c r="C78" s="41"/>
      <c r="D78" s="42">
        <f aca="true" t="shared" si="4" ref="D78:J78">D6+D16+D23+D29+D42+D45+D52</f>
        <v>281740.1</v>
      </c>
      <c r="E78" s="42">
        <f t="shared" si="4"/>
        <v>357000.618</v>
      </c>
      <c r="F78" s="42">
        <f t="shared" si="4"/>
        <v>317510</v>
      </c>
      <c r="G78" s="42">
        <f t="shared" si="4"/>
        <v>321283</v>
      </c>
      <c r="H78" s="42">
        <f t="shared" si="4"/>
        <v>318278</v>
      </c>
      <c r="I78" s="42">
        <f t="shared" si="4"/>
        <v>318278</v>
      </c>
      <c r="J78" s="43">
        <f t="shared" si="4"/>
        <v>318278</v>
      </c>
    </row>
    <row r="79" spans="2:10" s="7" customFormat="1" ht="13.5" customHeight="1" thickBot="1" thickTop="1">
      <c r="B79" s="44"/>
      <c r="C79" s="45"/>
      <c r="D79" s="46"/>
      <c r="E79" s="46"/>
      <c r="F79" s="46"/>
      <c r="G79" s="46"/>
      <c r="H79" s="46"/>
      <c r="I79" s="46"/>
      <c r="J79" s="46"/>
    </row>
    <row r="80" spans="2:10" s="7" customFormat="1" ht="32.25" thickTop="1">
      <c r="B80" s="8" t="s">
        <v>95</v>
      </c>
      <c r="C80" s="47"/>
      <c r="D80" s="10" t="s">
        <v>1</v>
      </c>
      <c r="E80" s="10" t="s">
        <v>421</v>
      </c>
      <c r="F80" s="10" t="s">
        <v>3</v>
      </c>
      <c r="G80" s="10" t="s">
        <v>413</v>
      </c>
      <c r="H80" s="10" t="s">
        <v>4</v>
      </c>
      <c r="I80" s="10" t="s">
        <v>5</v>
      </c>
      <c r="J80" s="11" t="s">
        <v>425</v>
      </c>
    </row>
    <row r="81" spans="2:10" s="7" customFormat="1" ht="18" customHeight="1">
      <c r="B81" s="12" t="s">
        <v>96</v>
      </c>
      <c r="C81" s="13"/>
      <c r="D81" s="14">
        <f aca="true" t="shared" si="5" ref="D81:J81">D82+D83</f>
        <v>0</v>
      </c>
      <c r="E81" s="14">
        <f t="shared" si="5"/>
        <v>0</v>
      </c>
      <c r="F81" s="14">
        <f t="shared" si="5"/>
        <v>0</v>
      </c>
      <c r="G81" s="14">
        <f t="shared" si="5"/>
        <v>8700</v>
      </c>
      <c r="H81" s="14">
        <f t="shared" si="5"/>
        <v>0</v>
      </c>
      <c r="I81" s="14">
        <f t="shared" si="5"/>
        <v>0</v>
      </c>
      <c r="J81" s="15">
        <f t="shared" si="5"/>
        <v>0</v>
      </c>
    </row>
    <row r="82" spans="2:10" s="7" customFormat="1" ht="13.5" customHeight="1">
      <c r="B82" s="36">
        <v>231</v>
      </c>
      <c r="C82" s="25" t="s">
        <v>97</v>
      </c>
      <c r="D82" s="30">
        <v>0</v>
      </c>
      <c r="E82" s="30">
        <v>0</v>
      </c>
      <c r="F82" s="30">
        <v>0</v>
      </c>
      <c r="G82" s="30">
        <v>8700</v>
      </c>
      <c r="H82" s="30">
        <v>0</v>
      </c>
      <c r="I82" s="30">
        <v>0</v>
      </c>
      <c r="J82" s="33">
        <v>0</v>
      </c>
    </row>
    <row r="83" spans="2:10" s="7" customFormat="1" ht="13.5" customHeight="1">
      <c r="B83" s="24">
        <v>233001</v>
      </c>
      <c r="C83" s="25" t="s">
        <v>98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3">
        <v>0</v>
      </c>
    </row>
    <row r="84" spans="2:10" s="7" customFormat="1" ht="18" customHeight="1">
      <c r="B84" s="48" t="s">
        <v>99</v>
      </c>
      <c r="C84" s="13"/>
      <c r="D84" s="14">
        <f aca="true" t="shared" si="6" ref="D84:J84">D85+D86+D87+D88+D89+D90</f>
        <v>0</v>
      </c>
      <c r="E84" s="14">
        <f t="shared" si="6"/>
        <v>0</v>
      </c>
      <c r="F84" s="14">
        <f t="shared" si="6"/>
        <v>0</v>
      </c>
      <c r="G84" s="14">
        <f t="shared" si="6"/>
        <v>0</v>
      </c>
      <c r="H84" s="14">
        <f t="shared" si="6"/>
        <v>100000</v>
      </c>
      <c r="I84" s="14">
        <f t="shared" si="6"/>
        <v>0</v>
      </c>
      <c r="J84" s="15">
        <f t="shared" si="6"/>
        <v>0</v>
      </c>
    </row>
    <row r="85" spans="2:10" s="7" customFormat="1" ht="13.5" customHeight="1">
      <c r="B85" s="24" t="s">
        <v>100</v>
      </c>
      <c r="C85" s="25" t="s">
        <v>101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1">
        <v>0</v>
      </c>
      <c r="J85" s="32">
        <v>0</v>
      </c>
    </row>
    <row r="86" spans="2:10" s="7" customFormat="1" ht="13.5" customHeight="1">
      <c r="B86" s="24" t="s">
        <v>102</v>
      </c>
      <c r="C86" s="25" t="s">
        <v>103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3">
        <v>0</v>
      </c>
    </row>
    <row r="87" spans="2:10" s="7" customFormat="1" ht="13.5" customHeight="1">
      <c r="B87" s="24" t="s">
        <v>104</v>
      </c>
      <c r="C87" s="25" t="s">
        <v>426</v>
      </c>
      <c r="D87" s="30">
        <v>0</v>
      </c>
      <c r="E87" s="30">
        <v>0</v>
      </c>
      <c r="F87" s="30">
        <v>0</v>
      </c>
      <c r="G87" s="30">
        <v>0</v>
      </c>
      <c r="H87" s="30">
        <v>100000</v>
      </c>
      <c r="I87" s="30">
        <v>0</v>
      </c>
      <c r="J87" s="33">
        <v>0</v>
      </c>
    </row>
    <row r="88" spans="2:10" s="7" customFormat="1" ht="13.5" customHeight="1" hidden="1">
      <c r="B88" s="24" t="s">
        <v>105</v>
      </c>
      <c r="C88" s="25" t="s">
        <v>106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1">
        <v>0</v>
      </c>
      <c r="J88" s="32">
        <v>0</v>
      </c>
    </row>
    <row r="89" spans="2:10" s="7" customFormat="1" ht="13.5" customHeight="1" hidden="1">
      <c r="B89" s="24" t="s">
        <v>107</v>
      </c>
      <c r="C89" s="25" t="s">
        <v>108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3">
        <v>0</v>
      </c>
    </row>
    <row r="90" spans="2:10" s="7" customFormat="1" ht="13.5" customHeight="1" hidden="1">
      <c r="B90" s="24" t="s">
        <v>109</v>
      </c>
      <c r="C90" s="25" t="s">
        <v>110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3">
        <v>0</v>
      </c>
    </row>
    <row r="91" spans="2:10" s="7" customFormat="1" ht="21" customHeight="1" thickBot="1">
      <c r="B91" s="40" t="s">
        <v>111</v>
      </c>
      <c r="C91" s="49"/>
      <c r="D91" s="42">
        <f aca="true" t="shared" si="7" ref="D91:J91">D84+D81</f>
        <v>0</v>
      </c>
      <c r="E91" s="42">
        <f t="shared" si="7"/>
        <v>0</v>
      </c>
      <c r="F91" s="42">
        <f t="shared" si="7"/>
        <v>0</v>
      </c>
      <c r="G91" s="42">
        <f t="shared" si="7"/>
        <v>8700</v>
      </c>
      <c r="H91" s="42">
        <f t="shared" si="7"/>
        <v>100000</v>
      </c>
      <c r="I91" s="42">
        <f t="shared" si="7"/>
        <v>0</v>
      </c>
      <c r="J91" s="43">
        <f t="shared" si="7"/>
        <v>0</v>
      </c>
    </row>
    <row r="92" spans="2:10" s="7" customFormat="1" ht="13.5" customHeight="1" thickBot="1" thickTop="1">
      <c r="B92" s="44"/>
      <c r="C92" s="45"/>
      <c r="D92" s="6"/>
      <c r="E92" s="6"/>
      <c r="F92" s="6"/>
      <c r="G92" s="6"/>
      <c r="H92" s="6"/>
      <c r="I92" s="6"/>
      <c r="J92" s="6"/>
    </row>
    <row r="93" spans="2:10" s="7" customFormat="1" ht="32.25" thickTop="1">
      <c r="B93" s="8" t="s">
        <v>112</v>
      </c>
      <c r="C93" s="47"/>
      <c r="D93" s="10" t="s">
        <v>1</v>
      </c>
      <c r="E93" s="10" t="s">
        <v>421</v>
      </c>
      <c r="F93" s="10" t="s">
        <v>3</v>
      </c>
      <c r="G93" s="10" t="s">
        <v>413</v>
      </c>
      <c r="H93" s="10" t="s">
        <v>4</v>
      </c>
      <c r="I93" s="10" t="s">
        <v>5</v>
      </c>
      <c r="J93" s="11" t="s">
        <v>425</v>
      </c>
    </row>
    <row r="94" spans="2:10" s="7" customFormat="1" ht="18" customHeight="1">
      <c r="B94" s="12" t="s">
        <v>113</v>
      </c>
      <c r="C94" s="13"/>
      <c r="D94" s="14">
        <f>D95+D97+D98</f>
        <v>21931.920000000002</v>
      </c>
      <c r="E94" s="14">
        <f>E95+E97+E98+E96</f>
        <v>24033.64</v>
      </c>
      <c r="F94" s="14">
        <f>F95+F97+F98</f>
        <v>0</v>
      </c>
      <c r="G94" s="14">
        <f>G95+G97+G98+G96</f>
        <v>52427</v>
      </c>
      <c r="H94" s="14">
        <f>H95+H97+H98</f>
        <v>2900</v>
      </c>
      <c r="I94" s="14">
        <f>I95+I97+I98</f>
        <v>2900</v>
      </c>
      <c r="J94" s="15">
        <f>J95+J97+J98</f>
        <v>2900</v>
      </c>
    </row>
    <row r="95" spans="2:10" s="7" customFormat="1" ht="13.5" customHeight="1">
      <c r="B95" s="24">
        <v>453</v>
      </c>
      <c r="C95" s="25" t="s">
        <v>114</v>
      </c>
      <c r="D95" s="30">
        <v>1538.56</v>
      </c>
      <c r="E95" s="30">
        <v>14778.22</v>
      </c>
      <c r="F95" s="30">
        <v>0</v>
      </c>
      <c r="G95" s="30">
        <v>1427</v>
      </c>
      <c r="H95" s="30">
        <v>0</v>
      </c>
      <c r="I95" s="30">
        <v>0</v>
      </c>
      <c r="J95" s="33">
        <v>0</v>
      </c>
    </row>
    <row r="96" spans="2:10" s="7" customFormat="1" ht="13.5" customHeight="1">
      <c r="B96" s="24">
        <v>453</v>
      </c>
      <c r="C96" s="25" t="s">
        <v>115</v>
      </c>
      <c r="D96" s="30">
        <v>0</v>
      </c>
      <c r="E96" s="30">
        <v>1135.42</v>
      </c>
      <c r="F96" s="30">
        <v>0</v>
      </c>
      <c r="G96" s="30">
        <v>0</v>
      </c>
      <c r="H96" s="30">
        <v>0</v>
      </c>
      <c r="I96" s="30">
        <v>0</v>
      </c>
      <c r="J96" s="33">
        <v>0</v>
      </c>
    </row>
    <row r="97" spans="2:10" s="7" customFormat="1" ht="13.5" customHeight="1">
      <c r="B97" s="24">
        <v>454001</v>
      </c>
      <c r="C97" s="25" t="s">
        <v>116</v>
      </c>
      <c r="D97" s="30">
        <v>20393.36</v>
      </c>
      <c r="E97" s="30">
        <v>8120</v>
      </c>
      <c r="F97" s="31">
        <v>0</v>
      </c>
      <c r="G97" s="30">
        <v>51000</v>
      </c>
      <c r="H97" s="31">
        <v>2900</v>
      </c>
      <c r="I97" s="31">
        <v>2900</v>
      </c>
      <c r="J97" s="32">
        <v>2900</v>
      </c>
    </row>
    <row r="98" spans="2:10" s="7" customFormat="1" ht="13.5" customHeight="1">
      <c r="B98" s="24">
        <v>454002</v>
      </c>
      <c r="C98" s="25" t="s">
        <v>117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3">
        <v>0</v>
      </c>
    </row>
    <row r="99" spans="2:10" s="7" customFormat="1" ht="18" customHeight="1">
      <c r="B99" s="48" t="s">
        <v>118</v>
      </c>
      <c r="C99" s="13"/>
      <c r="D99" s="14">
        <f aca="true" t="shared" si="8" ref="D99:J99">D100+D101</f>
        <v>0</v>
      </c>
      <c r="E99" s="14">
        <f t="shared" si="8"/>
        <v>57434.32</v>
      </c>
      <c r="F99" s="14">
        <f t="shared" si="8"/>
        <v>0</v>
      </c>
      <c r="G99" s="14">
        <f t="shared" si="8"/>
        <v>42500</v>
      </c>
      <c r="H99" s="14">
        <f t="shared" si="8"/>
        <v>0</v>
      </c>
      <c r="I99" s="14">
        <f t="shared" si="8"/>
        <v>0</v>
      </c>
      <c r="J99" s="15">
        <f t="shared" si="8"/>
        <v>0</v>
      </c>
    </row>
    <row r="100" spans="2:10" s="7" customFormat="1" ht="13.5" customHeight="1">
      <c r="B100" s="24">
        <v>513002</v>
      </c>
      <c r="C100" s="25" t="s">
        <v>119</v>
      </c>
      <c r="D100" s="30">
        <v>0</v>
      </c>
      <c r="E100" s="30">
        <v>57434.32</v>
      </c>
      <c r="F100" s="30">
        <v>0</v>
      </c>
      <c r="G100" s="30">
        <v>42500</v>
      </c>
      <c r="H100" s="30">
        <v>0</v>
      </c>
      <c r="I100" s="30">
        <v>0</v>
      </c>
      <c r="J100" s="33">
        <v>0</v>
      </c>
    </row>
    <row r="101" spans="2:10" s="7" customFormat="1" ht="13.5" customHeight="1">
      <c r="B101" s="24">
        <v>514002</v>
      </c>
      <c r="C101" s="25" t="s">
        <v>120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3">
        <v>0</v>
      </c>
    </row>
    <row r="102" spans="2:10" s="7" customFormat="1" ht="21" customHeight="1" thickBot="1">
      <c r="B102" s="40" t="s">
        <v>121</v>
      </c>
      <c r="C102" s="49"/>
      <c r="D102" s="42">
        <f aca="true" t="shared" si="9" ref="D102:J102">D94+D99</f>
        <v>21931.920000000002</v>
      </c>
      <c r="E102" s="42">
        <f t="shared" si="9"/>
        <v>81467.95999999999</v>
      </c>
      <c r="F102" s="42">
        <f t="shared" si="9"/>
        <v>0</v>
      </c>
      <c r="G102" s="42">
        <f t="shared" si="9"/>
        <v>94927</v>
      </c>
      <c r="H102" s="42">
        <f t="shared" si="9"/>
        <v>2900</v>
      </c>
      <c r="I102" s="42">
        <f t="shared" si="9"/>
        <v>2900</v>
      </c>
      <c r="J102" s="43">
        <f t="shared" si="9"/>
        <v>2900</v>
      </c>
    </row>
    <row r="103" spans="2:10" s="7" customFormat="1" ht="13.5" customHeight="1" thickBot="1" thickTop="1">
      <c r="B103" s="44"/>
      <c r="C103" s="50"/>
      <c r="D103" s="6"/>
      <c r="E103" s="6"/>
      <c r="F103" s="6"/>
      <c r="G103" s="6"/>
      <c r="H103" s="6"/>
      <c r="I103" s="6"/>
      <c r="J103" s="6"/>
    </row>
    <row r="104" spans="1:10" s="7" customFormat="1" ht="32.25" thickTop="1">
      <c r="A104" s="3"/>
      <c r="B104" s="51" t="s">
        <v>122</v>
      </c>
      <c r="C104" s="9"/>
      <c r="D104" s="10" t="s">
        <v>1</v>
      </c>
      <c r="E104" s="10" t="s">
        <v>421</v>
      </c>
      <c r="F104" s="10" t="s">
        <v>3</v>
      </c>
      <c r="G104" s="10" t="s">
        <v>413</v>
      </c>
      <c r="H104" s="10" t="s">
        <v>4</v>
      </c>
      <c r="I104" s="10" t="s">
        <v>5</v>
      </c>
      <c r="J104" s="11" t="s">
        <v>425</v>
      </c>
    </row>
    <row r="105" spans="2:10" s="7" customFormat="1" ht="18" customHeight="1">
      <c r="B105" s="52" t="s">
        <v>0</v>
      </c>
      <c r="C105" s="53"/>
      <c r="D105" s="54">
        <f aca="true" t="shared" si="10" ref="D105:J105">D78</f>
        <v>281740.1</v>
      </c>
      <c r="E105" s="54">
        <f t="shared" si="10"/>
        <v>357000.618</v>
      </c>
      <c r="F105" s="54">
        <f t="shared" si="10"/>
        <v>317510</v>
      </c>
      <c r="G105" s="54">
        <f t="shared" si="10"/>
        <v>321283</v>
      </c>
      <c r="H105" s="54">
        <f t="shared" si="10"/>
        <v>318278</v>
      </c>
      <c r="I105" s="54">
        <f t="shared" si="10"/>
        <v>318278</v>
      </c>
      <c r="J105" s="55">
        <f t="shared" si="10"/>
        <v>318278</v>
      </c>
    </row>
    <row r="106" spans="2:10" s="7" customFormat="1" ht="18" customHeight="1">
      <c r="B106" s="52" t="s">
        <v>95</v>
      </c>
      <c r="C106" s="53"/>
      <c r="D106" s="54">
        <f aca="true" t="shared" si="11" ref="D106:J106">D91</f>
        <v>0</v>
      </c>
      <c r="E106" s="54">
        <f t="shared" si="11"/>
        <v>0</v>
      </c>
      <c r="F106" s="54">
        <f t="shared" si="11"/>
        <v>0</v>
      </c>
      <c r="G106" s="54">
        <f t="shared" si="11"/>
        <v>8700</v>
      </c>
      <c r="H106" s="54">
        <f>H91</f>
        <v>100000</v>
      </c>
      <c r="I106" s="54">
        <f t="shared" si="11"/>
        <v>0</v>
      </c>
      <c r="J106" s="55">
        <f t="shared" si="11"/>
        <v>0</v>
      </c>
    </row>
    <row r="107" spans="2:10" ht="18" customHeight="1">
      <c r="B107" s="52" t="s">
        <v>112</v>
      </c>
      <c r="C107" s="53"/>
      <c r="D107" s="54">
        <f aca="true" t="shared" si="12" ref="D107:J107">D102</f>
        <v>21931.920000000002</v>
      </c>
      <c r="E107" s="54">
        <f t="shared" si="12"/>
        <v>81467.95999999999</v>
      </c>
      <c r="F107" s="54">
        <f t="shared" si="12"/>
        <v>0</v>
      </c>
      <c r="G107" s="54">
        <f t="shared" si="12"/>
        <v>94927</v>
      </c>
      <c r="H107" s="54">
        <f t="shared" si="12"/>
        <v>2900</v>
      </c>
      <c r="I107" s="54">
        <f t="shared" si="12"/>
        <v>2900</v>
      </c>
      <c r="J107" s="55">
        <f t="shared" si="12"/>
        <v>2900</v>
      </c>
    </row>
    <row r="108" spans="2:10" ht="21" customHeight="1" thickBot="1">
      <c r="B108" s="56" t="s">
        <v>123</v>
      </c>
      <c r="C108" s="57"/>
      <c r="D108" s="58">
        <f aca="true" t="shared" si="13" ref="D108:J108">D105+D106+D107</f>
        <v>303672.01999999996</v>
      </c>
      <c r="E108" s="58">
        <f t="shared" si="13"/>
        <v>438468.578</v>
      </c>
      <c r="F108" s="58">
        <f t="shared" si="13"/>
        <v>317510</v>
      </c>
      <c r="G108" s="58">
        <f t="shared" si="13"/>
        <v>424910</v>
      </c>
      <c r="H108" s="58">
        <f t="shared" si="13"/>
        <v>421178</v>
      </c>
      <c r="I108" s="58">
        <f t="shared" si="13"/>
        <v>321178</v>
      </c>
      <c r="J108" s="59">
        <f t="shared" si="13"/>
        <v>321178</v>
      </c>
    </row>
    <row r="109" ht="13.5" thickTop="1"/>
    <row r="111" ht="15.75">
      <c r="C111" s="61"/>
    </row>
    <row r="122" spans="2:4" ht="12.75">
      <c r="B122" s="1"/>
      <c r="C122" s="2"/>
      <c r="D122" s="2"/>
    </row>
    <row r="123" spans="2:4" ht="12.75">
      <c r="B123" s="1"/>
      <c r="C123" s="2"/>
      <c r="D123" s="2"/>
    </row>
    <row r="124" spans="2:4" ht="12.75">
      <c r="B124" s="1"/>
      <c r="C124" s="2"/>
      <c r="D124" s="2"/>
    </row>
    <row r="125" spans="2:4" ht="12.75">
      <c r="B125" s="1"/>
      <c r="C125" s="2"/>
      <c r="D125" s="2"/>
    </row>
    <row r="126" spans="2:4" ht="12.75">
      <c r="B126" s="1"/>
      <c r="C126" s="2"/>
      <c r="D126" s="2"/>
    </row>
    <row r="127" spans="2:4" ht="12.75">
      <c r="B127" s="1"/>
      <c r="C127" s="2"/>
      <c r="D127" s="2"/>
    </row>
    <row r="128" spans="2:4" ht="12.75">
      <c r="B128" s="1"/>
      <c r="C128" s="2"/>
      <c r="D128" s="2"/>
    </row>
    <row r="129" spans="2:4" ht="12.75">
      <c r="B129" s="1"/>
      <c r="C129" s="2"/>
      <c r="D129" s="2"/>
    </row>
    <row r="130" spans="2:4" ht="12.75">
      <c r="B130" s="1"/>
      <c r="C130" s="2"/>
      <c r="D130" s="2"/>
    </row>
    <row r="131" spans="2:4" ht="12.75">
      <c r="B131" s="1"/>
      <c r="C131" s="2"/>
      <c r="D131" s="2"/>
    </row>
    <row r="132" spans="2:4" ht="12.75">
      <c r="B132" s="1"/>
      <c r="C132" s="2"/>
      <c r="D132" s="2"/>
    </row>
    <row r="133" spans="2:4" ht="12.75">
      <c r="B133" s="1"/>
      <c r="C133" s="2"/>
      <c r="D133" s="2"/>
    </row>
    <row r="134" spans="2:4" ht="12.75">
      <c r="B134" s="1"/>
      <c r="C134" s="2"/>
      <c r="D134" s="2"/>
    </row>
    <row r="135" spans="2:4" ht="12.75">
      <c r="B135" s="1"/>
      <c r="C135" s="2"/>
      <c r="D135" s="2"/>
    </row>
    <row r="136" spans="2:4" ht="12.75">
      <c r="B136" s="1"/>
      <c r="C136" s="2"/>
      <c r="D136" s="2"/>
    </row>
    <row r="137" spans="2:4" ht="12.75">
      <c r="B137" s="1"/>
      <c r="C137" s="2"/>
      <c r="D137" s="2"/>
    </row>
    <row r="138" spans="2:4" ht="12.75">
      <c r="B138" s="1"/>
      <c r="C138" s="2"/>
      <c r="D138" s="2"/>
    </row>
    <row r="139" spans="2:4" ht="12.75">
      <c r="B139" s="1"/>
      <c r="C139" s="2"/>
      <c r="D139" s="2"/>
    </row>
    <row r="140" spans="2:4" ht="12.75">
      <c r="B140" s="1"/>
      <c r="C140" s="2"/>
      <c r="D140" s="2"/>
    </row>
    <row r="141" spans="2:4" ht="12.75">
      <c r="B141" s="1"/>
      <c r="C141" s="2"/>
      <c r="D141" s="2"/>
    </row>
    <row r="142" spans="2:4" ht="12.75">
      <c r="B142" s="1"/>
      <c r="C142" s="2"/>
      <c r="D142" s="2"/>
    </row>
    <row r="143" spans="2:4" ht="12.75">
      <c r="B143" s="1"/>
      <c r="C143" s="2"/>
      <c r="D143" s="2"/>
    </row>
    <row r="144" spans="2:4" ht="12.75">
      <c r="B144" s="1"/>
      <c r="C144" s="2"/>
      <c r="D144" s="2"/>
    </row>
    <row r="145" spans="2:4" ht="12.75">
      <c r="B145" s="1"/>
      <c r="C145" s="2"/>
      <c r="D145" s="2"/>
    </row>
    <row r="146" spans="2:4" ht="12.75">
      <c r="B146" s="1"/>
      <c r="C146" s="2"/>
      <c r="D146" s="2"/>
    </row>
    <row r="147" spans="2:4" ht="12.75">
      <c r="B147" s="1"/>
      <c r="C147" s="2"/>
      <c r="D147" s="2"/>
    </row>
    <row r="148" spans="2:4" ht="12.75">
      <c r="B148" s="1"/>
      <c r="C148" s="2"/>
      <c r="D148" s="2"/>
    </row>
    <row r="149" spans="2:4" ht="12.75">
      <c r="B149" s="1"/>
      <c r="C149" s="2"/>
      <c r="D149" s="2"/>
    </row>
    <row r="150" spans="2:4" ht="12.75">
      <c r="B150" s="1"/>
      <c r="C150" s="2"/>
      <c r="D150" s="2"/>
    </row>
    <row r="151" spans="2:4" ht="12.75">
      <c r="B151" s="1"/>
      <c r="C151" s="2"/>
      <c r="D151" s="2"/>
    </row>
    <row r="152" spans="2:4" ht="12.75">
      <c r="B152" s="1"/>
      <c r="C152" s="2"/>
      <c r="D152" s="2"/>
    </row>
    <row r="153" spans="2:4" ht="12.75">
      <c r="B153" s="1"/>
      <c r="C153" s="2"/>
      <c r="D153" s="2"/>
    </row>
    <row r="154" spans="2:4" ht="12.75">
      <c r="B154" s="1"/>
      <c r="C154" s="2"/>
      <c r="D154" s="2"/>
    </row>
    <row r="155" spans="2:4" ht="12.75">
      <c r="B155" s="1"/>
      <c r="C155" s="2"/>
      <c r="D155" s="2"/>
    </row>
    <row r="156" spans="2:4" ht="12.75">
      <c r="B156" s="1"/>
      <c r="C156" s="2"/>
      <c r="D156" s="2"/>
    </row>
    <row r="157" spans="2:4" ht="12.75">
      <c r="B157" s="1"/>
      <c r="C157" s="2"/>
      <c r="D157" s="2"/>
    </row>
    <row r="158" spans="2:4" ht="12.75">
      <c r="B158" s="1"/>
      <c r="C158" s="2"/>
      <c r="D158" s="2"/>
    </row>
    <row r="159" spans="2:4" ht="12.75">
      <c r="B159" s="1"/>
      <c r="C159" s="2"/>
      <c r="D159" s="2"/>
    </row>
    <row r="160" spans="2:4" ht="12.75">
      <c r="B160" s="1"/>
      <c r="C160" s="2"/>
      <c r="D160" s="2"/>
    </row>
    <row r="161" spans="2:4" ht="12.75">
      <c r="B161" s="1"/>
      <c r="C161" s="2"/>
      <c r="D161" s="2"/>
    </row>
    <row r="162" spans="2:4" ht="12.75">
      <c r="B162" s="1"/>
      <c r="C162" s="2"/>
      <c r="D162" s="2"/>
    </row>
    <row r="163" spans="2:4" ht="12.75">
      <c r="B163" s="1"/>
      <c r="C163" s="2"/>
      <c r="D163" s="2"/>
    </row>
    <row r="164" spans="2:4" ht="12.75">
      <c r="B164" s="1"/>
      <c r="C164" s="2"/>
      <c r="D164" s="2"/>
    </row>
    <row r="165" spans="2:4" ht="12.75">
      <c r="B165" s="1"/>
      <c r="C165" s="2"/>
      <c r="D165" s="2"/>
    </row>
    <row r="166" spans="2:4" ht="12.75">
      <c r="B166" s="1"/>
      <c r="C166" s="2"/>
      <c r="D166" s="2"/>
    </row>
    <row r="167" spans="2:4" ht="12.75">
      <c r="B167" s="1"/>
      <c r="C167" s="2"/>
      <c r="D167" s="2"/>
    </row>
    <row r="168" spans="2:4" ht="12.75">
      <c r="B168" s="1"/>
      <c r="C168" s="2"/>
      <c r="D168" s="2"/>
    </row>
    <row r="169" spans="2:4" ht="12.75">
      <c r="B169" s="1"/>
      <c r="C169" s="2"/>
      <c r="D169" s="2"/>
    </row>
    <row r="170" spans="2:4" ht="12.75">
      <c r="B170" s="1"/>
      <c r="C170" s="2"/>
      <c r="D170" s="2"/>
    </row>
    <row r="171" spans="2:4" ht="12.75">
      <c r="B171" s="1"/>
      <c r="C171" s="2"/>
      <c r="D171" s="2"/>
    </row>
    <row r="172" spans="2:4" ht="12.75">
      <c r="B172" s="1"/>
      <c r="C172" s="2"/>
      <c r="D172" s="2"/>
    </row>
    <row r="173" spans="2:4" ht="12.75">
      <c r="B173" s="1"/>
      <c r="C173" s="2"/>
      <c r="D173" s="2"/>
    </row>
    <row r="174" spans="2:4" ht="12.75">
      <c r="B174" s="1"/>
      <c r="C174" s="2"/>
      <c r="D174" s="2"/>
    </row>
    <row r="175" spans="2:4" ht="12.75">
      <c r="B175" s="1"/>
      <c r="C175" s="2"/>
      <c r="D175" s="2"/>
    </row>
    <row r="176" spans="2:4" ht="12.75">
      <c r="B176" s="1"/>
      <c r="C176" s="2"/>
      <c r="D176" s="2"/>
    </row>
    <row r="177" spans="2:4" ht="12.75">
      <c r="B177" s="1"/>
      <c r="C177" s="2"/>
      <c r="D177" s="2"/>
    </row>
    <row r="178" spans="2:4" ht="12.75">
      <c r="B178" s="1"/>
      <c r="C178" s="2"/>
      <c r="D178" s="2"/>
    </row>
    <row r="179" spans="2:4" ht="12.75">
      <c r="B179" s="1"/>
      <c r="C179" s="2"/>
      <c r="D179" s="2"/>
    </row>
    <row r="180" spans="2:4" ht="12.75">
      <c r="B180" s="1"/>
      <c r="C180" s="2"/>
      <c r="D180" s="2"/>
    </row>
    <row r="181" spans="2:4" ht="12.75">
      <c r="B181" s="1"/>
      <c r="C181" s="2"/>
      <c r="D181" s="2"/>
    </row>
    <row r="182" spans="2:4" ht="12.75">
      <c r="B182" s="1"/>
      <c r="C182" s="2"/>
      <c r="D182" s="2"/>
    </row>
    <row r="183" spans="2:4" ht="12.75">
      <c r="B183" s="1"/>
      <c r="C183" s="2"/>
      <c r="D183" s="2"/>
    </row>
    <row r="184" spans="2:4" ht="12.75">
      <c r="B184" s="1"/>
      <c r="C184" s="2"/>
      <c r="D184" s="2"/>
    </row>
    <row r="185" spans="2:4" ht="12.75">
      <c r="B185" s="1"/>
      <c r="C185" s="2"/>
      <c r="D185" s="2"/>
    </row>
    <row r="186" spans="2:4" ht="12.75">
      <c r="B186" s="1"/>
      <c r="C186" s="2"/>
      <c r="D186" s="2"/>
    </row>
    <row r="187" spans="2:4" ht="12.75">
      <c r="B187" s="1"/>
      <c r="C187" s="2"/>
      <c r="D187" s="2"/>
    </row>
    <row r="188" spans="2:4" ht="12.75">
      <c r="B188" s="1"/>
      <c r="C188" s="2"/>
      <c r="D188" s="2"/>
    </row>
    <row r="189" spans="2:4" ht="12.75">
      <c r="B189" s="1"/>
      <c r="C189" s="2"/>
      <c r="D189" s="2"/>
    </row>
    <row r="190" spans="2:4" ht="12.75">
      <c r="B190" s="1"/>
      <c r="C190" s="2"/>
      <c r="D190" s="2"/>
    </row>
    <row r="191" spans="2:4" ht="12.75">
      <c r="B191" s="1"/>
      <c r="C191" s="2"/>
      <c r="D191" s="2"/>
    </row>
    <row r="192" spans="2:4" ht="12.75">
      <c r="B192" s="1"/>
      <c r="C192" s="2"/>
      <c r="D192" s="2"/>
    </row>
    <row r="193" spans="2:4" ht="12.75">
      <c r="B193" s="1"/>
      <c r="C193" s="2"/>
      <c r="D193" s="2"/>
    </row>
    <row r="194" spans="2:4" ht="12.75">
      <c r="B194" s="1"/>
      <c r="C194" s="2"/>
      <c r="D194" s="2"/>
    </row>
    <row r="195" spans="2:4" ht="12.75">
      <c r="B195" s="1"/>
      <c r="C195" s="2"/>
      <c r="D195" s="2"/>
    </row>
    <row r="196" spans="2:4" ht="12.75">
      <c r="B196" s="1"/>
      <c r="C196" s="2"/>
      <c r="D196" s="2"/>
    </row>
    <row r="197" spans="2:4" ht="12.75">
      <c r="B197" s="1"/>
      <c r="C197" s="2"/>
      <c r="D197" s="2"/>
    </row>
    <row r="198" spans="2:4" ht="12.75">
      <c r="B198" s="1"/>
      <c r="C198" s="2"/>
      <c r="D198" s="2"/>
    </row>
    <row r="199" spans="2:4" ht="12.75">
      <c r="B199" s="1"/>
      <c r="C199" s="2"/>
      <c r="D199" s="2"/>
    </row>
    <row r="200" spans="2:4" ht="12.75">
      <c r="B200" s="1"/>
      <c r="C200" s="2"/>
      <c r="D200" s="2"/>
    </row>
    <row r="201" spans="2:4" ht="12.75">
      <c r="B201" s="1"/>
      <c r="C201" s="2"/>
      <c r="D201" s="2"/>
    </row>
    <row r="202" spans="2:4" ht="12.75">
      <c r="B202" s="1"/>
      <c r="C202" s="2"/>
      <c r="D202" s="2"/>
    </row>
    <row r="203" spans="2:4" ht="12.75">
      <c r="B203" s="1"/>
      <c r="C203" s="2"/>
      <c r="D203" s="2"/>
    </row>
    <row r="204" spans="2:4" ht="12.75">
      <c r="B204" s="1"/>
      <c r="C204" s="2"/>
      <c r="D204" s="2"/>
    </row>
    <row r="205" spans="2:4" ht="12.75">
      <c r="B205" s="1"/>
      <c r="C205" s="2"/>
      <c r="D205" s="2"/>
    </row>
    <row r="206" spans="2:4" ht="12.75">
      <c r="B206" s="1"/>
      <c r="C206" s="2"/>
      <c r="D206" s="2"/>
    </row>
    <row r="207" spans="2:4" ht="12.75">
      <c r="B207" s="1"/>
      <c r="C207" s="2"/>
      <c r="D207" s="2"/>
    </row>
    <row r="208" spans="2:4" ht="12.75">
      <c r="B208" s="1"/>
      <c r="C208" s="2"/>
      <c r="D208" s="2"/>
    </row>
    <row r="209" spans="2:4" ht="12.75">
      <c r="B209" s="1"/>
      <c r="C209" s="2"/>
      <c r="D209" s="2"/>
    </row>
    <row r="210" spans="2:4" ht="12.75">
      <c r="B210" s="1"/>
      <c r="C210" s="2"/>
      <c r="D210" s="2"/>
    </row>
    <row r="211" spans="2:4" ht="12.75">
      <c r="B211" s="1"/>
      <c r="C211" s="2"/>
      <c r="D211" s="2"/>
    </row>
    <row r="212" spans="2:4" ht="12.75">
      <c r="B212" s="1"/>
      <c r="C212" s="2"/>
      <c r="D212" s="2"/>
    </row>
    <row r="213" spans="2:4" ht="12.75">
      <c r="B213" s="1"/>
      <c r="C213" s="2"/>
      <c r="D213" s="2"/>
    </row>
    <row r="214" spans="2:4" ht="12.75">
      <c r="B214" s="1"/>
      <c r="C214" s="2"/>
      <c r="D214" s="2"/>
    </row>
    <row r="215" spans="2:4" ht="12.75">
      <c r="B215" s="1"/>
      <c r="C215" s="2"/>
      <c r="D215" s="2"/>
    </row>
    <row r="216" spans="2:4" ht="12.75">
      <c r="B216" s="1"/>
      <c r="C216" s="2"/>
      <c r="D216" s="2"/>
    </row>
    <row r="217" spans="2:4" ht="12.75">
      <c r="B217" s="1"/>
      <c r="C217" s="2"/>
      <c r="D217" s="2"/>
    </row>
    <row r="218" spans="2:4" ht="12.75">
      <c r="B218" s="1"/>
      <c r="C218" s="2"/>
      <c r="D218" s="2"/>
    </row>
    <row r="219" spans="2:4" ht="12.75">
      <c r="B219" s="1"/>
      <c r="C219" s="2"/>
      <c r="D219" s="2"/>
    </row>
    <row r="220" spans="2:4" ht="12.75">
      <c r="B220" s="1"/>
      <c r="C220" s="2"/>
      <c r="D220" s="2"/>
    </row>
    <row r="221" spans="2:4" ht="12.75">
      <c r="B221" s="1"/>
      <c r="C221" s="2"/>
      <c r="D221" s="2"/>
    </row>
    <row r="222" spans="2:4" ht="12.75">
      <c r="B222" s="1"/>
      <c r="C222" s="2"/>
      <c r="D222" s="2"/>
    </row>
    <row r="223" spans="2:4" ht="12.75">
      <c r="B223" s="1"/>
      <c r="C223" s="2"/>
      <c r="D223" s="2"/>
    </row>
    <row r="224" spans="2:4" ht="12.75">
      <c r="B224" s="1"/>
      <c r="C224" s="2"/>
      <c r="D224" s="2"/>
    </row>
    <row r="225" spans="2:4" ht="12.75">
      <c r="B225" s="1"/>
      <c r="C225" s="2"/>
      <c r="D225" s="2"/>
    </row>
    <row r="226" spans="2:4" ht="12.75">
      <c r="B226" s="1"/>
      <c r="C226" s="2"/>
      <c r="D226" s="2"/>
    </row>
    <row r="227" spans="2:4" ht="12.75">
      <c r="B227" s="1"/>
      <c r="C227" s="2"/>
      <c r="D227" s="2"/>
    </row>
    <row r="228" spans="2:4" ht="12.75">
      <c r="B228" s="1"/>
      <c r="C228" s="2"/>
      <c r="D228" s="2"/>
    </row>
    <row r="229" spans="2:4" ht="12.75">
      <c r="B229" s="1"/>
      <c r="C229" s="2"/>
      <c r="D229" s="2"/>
    </row>
    <row r="230" spans="2:4" ht="12.75">
      <c r="B230" s="1"/>
      <c r="C230" s="2"/>
      <c r="D230" s="2"/>
    </row>
    <row r="231" spans="2:4" ht="12.75">
      <c r="B231" s="1"/>
      <c r="C231" s="2"/>
      <c r="D231" s="2"/>
    </row>
    <row r="232" spans="2:4" ht="12.75">
      <c r="B232" s="1"/>
      <c r="C232" s="2"/>
      <c r="D232" s="2"/>
    </row>
    <row r="233" spans="2:4" ht="12.75">
      <c r="B233" s="1"/>
      <c r="C233" s="2"/>
      <c r="D233" s="2"/>
    </row>
    <row r="234" spans="2:4" ht="12.75">
      <c r="B234" s="1"/>
      <c r="C234" s="2"/>
      <c r="D234" s="2"/>
    </row>
    <row r="235" spans="2:4" ht="12.75">
      <c r="B235" s="1"/>
      <c r="C235" s="2"/>
      <c r="D235" s="2"/>
    </row>
    <row r="236" spans="2:4" ht="12.75">
      <c r="B236" s="1"/>
      <c r="C236" s="2"/>
      <c r="D236" s="2"/>
    </row>
  </sheetData>
  <sheetProtection selectLockedCells="1" selectUnlockedCells="1"/>
  <mergeCells count="1">
    <mergeCell ref="B2:J3"/>
  </mergeCells>
  <printOptions/>
  <pageMargins left="0.39375" right="0.11805555555555555" top="0.5513888888888889" bottom="0.8659722222222223" header="0.5118055555555555" footer="0.5118055555555555"/>
  <pageSetup fitToHeight="2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7"/>
  <sheetViews>
    <sheetView zoomScaleSheetLayoutView="100" zoomScalePageLayoutView="0" workbookViewId="0" topLeftCell="A1">
      <pane ySplit="5" topLeftCell="A682" activePane="bottomLeft" state="frozen"/>
      <selection pane="topLeft" activeCell="A1" sqref="A1"/>
      <selection pane="bottomLeft" activeCell="K718" sqref="K718"/>
    </sheetView>
  </sheetViews>
  <sheetFormatPr defaultColWidth="9.140625" defaultRowHeight="12.75" outlineLevelRow="2"/>
  <cols>
    <col min="1" max="1" width="9.140625" style="7" customWidth="1"/>
    <col min="2" max="2" width="11.00390625" style="7" customWidth="1"/>
    <col min="3" max="3" width="10.00390625" style="204" customWidth="1"/>
    <col min="4" max="4" width="43.140625" style="205" customWidth="1"/>
    <col min="5" max="5" width="12.421875" style="65" customWidth="1"/>
    <col min="6" max="6" width="11.7109375" style="65" bestFit="1" customWidth="1"/>
    <col min="7" max="7" width="11.57421875" style="65" bestFit="1" customWidth="1"/>
    <col min="8" max="8" width="14.28125" style="65" bestFit="1" customWidth="1"/>
    <col min="9" max="11" width="11.57421875" style="65" bestFit="1" customWidth="1"/>
    <col min="12" max="16384" width="9.140625" style="7" customWidth="1"/>
  </cols>
  <sheetData>
    <row r="1" spans="1:8" ht="13.5" thickBot="1">
      <c r="A1" s="3"/>
      <c r="B1" s="3"/>
      <c r="C1" s="60"/>
      <c r="D1" s="62"/>
      <c r="E1" s="63"/>
      <c r="F1" s="63"/>
      <c r="H1" s="64"/>
    </row>
    <row r="2" spans="1:11" ht="30" customHeight="1" thickBot="1" thickTop="1">
      <c r="A2" s="3"/>
      <c r="B2" s="232" t="s">
        <v>411</v>
      </c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1.25" customHeight="1" thickBot="1" thickTop="1">
      <c r="A3" s="3"/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8" ht="12" customHeight="1" thickBot="1" thickTop="1">
      <c r="A4" s="3"/>
      <c r="B4" s="66"/>
      <c r="C4" s="67"/>
      <c r="D4" s="68"/>
      <c r="E4" s="69"/>
      <c r="F4" s="69"/>
      <c r="H4" s="64"/>
    </row>
    <row r="5" spans="1:11" ht="32.25" thickTop="1">
      <c r="A5" s="3"/>
      <c r="B5" s="233" t="s">
        <v>124</v>
      </c>
      <c r="C5" s="233"/>
      <c r="D5" s="233"/>
      <c r="E5" s="10" t="s">
        <v>125</v>
      </c>
      <c r="F5" s="10" t="s">
        <v>424</v>
      </c>
      <c r="G5" s="10" t="s">
        <v>423</v>
      </c>
      <c r="H5" s="10" t="s">
        <v>413</v>
      </c>
      <c r="I5" s="10" t="s">
        <v>4</v>
      </c>
      <c r="J5" s="10" t="s">
        <v>5</v>
      </c>
      <c r="K5" s="11" t="s">
        <v>425</v>
      </c>
    </row>
    <row r="6" spans="1:11" ht="18" customHeight="1">
      <c r="A6" s="3"/>
      <c r="B6" s="234" t="s">
        <v>126</v>
      </c>
      <c r="C6" s="234"/>
      <c r="D6" s="234"/>
      <c r="E6" s="70">
        <f aca="true" t="shared" si="0" ref="E6:K6">E7+E13+E23+E100+E82+E91</f>
        <v>99084.60999999999</v>
      </c>
      <c r="F6" s="70">
        <f t="shared" si="0"/>
        <v>114746.48000000001</v>
      </c>
      <c r="G6" s="70">
        <f t="shared" si="0"/>
        <v>116275</v>
      </c>
      <c r="H6" s="70">
        <f t="shared" si="0"/>
        <v>124770</v>
      </c>
      <c r="I6" s="70">
        <f t="shared" si="0"/>
        <v>120210</v>
      </c>
      <c r="J6" s="70">
        <f t="shared" si="0"/>
        <v>120210</v>
      </c>
      <c r="K6" s="71">
        <f t="shared" si="0"/>
        <v>120210</v>
      </c>
    </row>
    <row r="7" spans="1:11" s="37" customFormat="1" ht="13.5" customHeight="1">
      <c r="A7" s="72"/>
      <c r="B7" s="73"/>
      <c r="C7" s="74">
        <v>610</v>
      </c>
      <c r="D7" s="75" t="s">
        <v>127</v>
      </c>
      <c r="E7" s="76">
        <f>SUM(E8:E12)</f>
        <v>57158.509999999995</v>
      </c>
      <c r="F7" s="76">
        <f>SUM(F8:F11)</f>
        <v>60421.92</v>
      </c>
      <c r="G7" s="76">
        <f>SUM(G8:G11)</f>
        <v>63000</v>
      </c>
      <c r="H7" s="76">
        <f>SUM(H8:H12)</f>
        <v>69000</v>
      </c>
      <c r="I7" s="76">
        <f>SUM(I8:I11)</f>
        <v>69000</v>
      </c>
      <c r="J7" s="76">
        <f>SUM(J8:J11)</f>
        <v>69000</v>
      </c>
      <c r="K7" s="77">
        <f>SUM(K8:K11)</f>
        <v>69000</v>
      </c>
    </row>
    <row r="8" spans="1:11" ht="13.5" customHeight="1" hidden="1" outlineLevel="2">
      <c r="A8" s="3"/>
      <c r="B8" s="78"/>
      <c r="C8" s="79">
        <v>611</v>
      </c>
      <c r="D8" s="80" t="s">
        <v>128</v>
      </c>
      <c r="E8" s="81">
        <v>50764.34</v>
      </c>
      <c r="F8" s="81">
        <v>51824.34</v>
      </c>
      <c r="G8" s="81">
        <v>54000</v>
      </c>
      <c r="H8" s="81">
        <v>60000</v>
      </c>
      <c r="I8" s="81">
        <v>60000</v>
      </c>
      <c r="J8" s="81">
        <v>60000</v>
      </c>
      <c r="K8" s="82">
        <v>60000</v>
      </c>
    </row>
    <row r="9" spans="1:11" ht="13.5" customHeight="1" hidden="1" outlineLevel="2">
      <c r="A9" s="3"/>
      <c r="B9" s="83"/>
      <c r="C9" s="84">
        <v>612001</v>
      </c>
      <c r="D9" s="80" t="s">
        <v>129</v>
      </c>
      <c r="E9" s="81">
        <v>4735.17</v>
      </c>
      <c r="F9" s="81">
        <v>5864.3</v>
      </c>
      <c r="G9" s="81">
        <v>6000</v>
      </c>
      <c r="H9" s="81">
        <v>6000</v>
      </c>
      <c r="I9" s="81">
        <v>6000</v>
      </c>
      <c r="J9" s="81">
        <v>6000</v>
      </c>
      <c r="K9" s="82">
        <v>6000</v>
      </c>
    </row>
    <row r="10" spans="1:11" ht="13.5" customHeight="1" hidden="1" outlineLevel="2">
      <c r="A10" s="3"/>
      <c r="B10" s="83"/>
      <c r="C10" s="84">
        <v>612002</v>
      </c>
      <c r="D10" s="80" t="s">
        <v>130</v>
      </c>
      <c r="E10" s="81"/>
      <c r="F10" s="81"/>
      <c r="G10" s="81"/>
      <c r="H10" s="81"/>
      <c r="I10" s="81"/>
      <c r="J10" s="81"/>
      <c r="K10" s="82"/>
    </row>
    <row r="11" spans="1:11" ht="13.5" customHeight="1" hidden="1" outlineLevel="2">
      <c r="A11" s="3"/>
      <c r="B11" s="83"/>
      <c r="C11" s="84">
        <v>614</v>
      </c>
      <c r="D11" s="80" t="s">
        <v>131</v>
      </c>
      <c r="E11" s="81">
        <v>1425</v>
      </c>
      <c r="F11" s="81">
        <v>2733.28</v>
      </c>
      <c r="G11" s="81">
        <v>3000</v>
      </c>
      <c r="H11" s="81">
        <v>3000</v>
      </c>
      <c r="I11" s="81">
        <v>3000</v>
      </c>
      <c r="J11" s="81">
        <v>3000</v>
      </c>
      <c r="K11" s="82">
        <v>3000</v>
      </c>
    </row>
    <row r="12" spans="1:11" ht="13.5" customHeight="1" hidden="1" outlineLevel="2">
      <c r="A12" s="3"/>
      <c r="B12" s="83"/>
      <c r="C12" s="84">
        <v>616</v>
      </c>
      <c r="D12" s="80" t="s">
        <v>132</v>
      </c>
      <c r="E12" s="81">
        <v>234</v>
      </c>
      <c r="F12" s="81">
        <v>0</v>
      </c>
      <c r="G12" s="81">
        <v>0</v>
      </c>
      <c r="H12" s="81"/>
      <c r="I12" s="81">
        <v>0</v>
      </c>
      <c r="J12" s="81">
        <v>0</v>
      </c>
      <c r="K12" s="82">
        <v>0</v>
      </c>
    </row>
    <row r="13" spans="1:11" s="37" customFormat="1" ht="13.5" customHeight="1" collapsed="1">
      <c r="A13" s="72"/>
      <c r="B13" s="85"/>
      <c r="C13" s="86">
        <v>620</v>
      </c>
      <c r="D13" s="75" t="s">
        <v>133</v>
      </c>
      <c r="E13" s="76">
        <f aca="true" t="shared" si="1" ref="E13:K13">SUM(E14:E22)</f>
        <v>19229.57</v>
      </c>
      <c r="F13" s="76">
        <f t="shared" si="1"/>
        <v>21304.8</v>
      </c>
      <c r="G13" s="76">
        <f t="shared" si="1"/>
        <v>22330</v>
      </c>
      <c r="H13" s="76">
        <f t="shared" si="1"/>
        <v>22550</v>
      </c>
      <c r="I13" s="76">
        <f t="shared" si="1"/>
        <v>22510</v>
      </c>
      <c r="J13" s="76">
        <f t="shared" si="1"/>
        <v>22510</v>
      </c>
      <c r="K13" s="77">
        <f t="shared" si="1"/>
        <v>22510</v>
      </c>
    </row>
    <row r="14" spans="1:11" ht="13.5" customHeight="1" hidden="1" outlineLevel="1">
      <c r="A14" s="3"/>
      <c r="B14" s="83"/>
      <c r="C14" s="79">
        <v>621</v>
      </c>
      <c r="D14" s="80" t="s">
        <v>134</v>
      </c>
      <c r="E14" s="81">
        <v>3899.64</v>
      </c>
      <c r="F14" s="81">
        <v>2644.09</v>
      </c>
      <c r="G14" s="81">
        <v>5700</v>
      </c>
      <c r="H14" s="81">
        <v>3400</v>
      </c>
      <c r="I14" s="81">
        <v>3400</v>
      </c>
      <c r="J14" s="81">
        <v>3400</v>
      </c>
      <c r="K14" s="82">
        <v>3400</v>
      </c>
    </row>
    <row r="15" spans="1:11" ht="13.5" customHeight="1" hidden="1" outlineLevel="1">
      <c r="A15" s="3"/>
      <c r="B15" s="83"/>
      <c r="C15" s="79">
        <v>623</v>
      </c>
      <c r="D15" s="80" t="s">
        <v>135</v>
      </c>
      <c r="E15" s="81">
        <v>1513.75</v>
      </c>
      <c r="F15" s="81">
        <v>2948.08</v>
      </c>
      <c r="G15" s="81">
        <v>600</v>
      </c>
      <c r="H15" s="81">
        <v>2800</v>
      </c>
      <c r="I15" s="81">
        <v>2800</v>
      </c>
      <c r="J15" s="81">
        <v>2800</v>
      </c>
      <c r="K15" s="82">
        <v>2800</v>
      </c>
    </row>
    <row r="16" spans="1:11" ht="13.5" customHeight="1" hidden="1" outlineLevel="1">
      <c r="A16" s="3"/>
      <c r="B16" s="83"/>
      <c r="C16" s="79" t="s">
        <v>136</v>
      </c>
      <c r="D16" s="80" t="s">
        <v>137</v>
      </c>
      <c r="E16" s="81">
        <f>44.76+22.1+684.95</f>
        <v>751.8100000000001</v>
      </c>
      <c r="F16" s="81">
        <v>862.23</v>
      </c>
      <c r="G16" s="81">
        <v>900</v>
      </c>
      <c r="H16" s="81">
        <v>900</v>
      </c>
      <c r="I16" s="81">
        <v>900</v>
      </c>
      <c r="J16" s="81">
        <v>900</v>
      </c>
      <c r="K16" s="82">
        <v>900</v>
      </c>
    </row>
    <row r="17" spans="1:11" ht="13.5" customHeight="1" hidden="1" outlineLevel="1">
      <c r="A17" s="3"/>
      <c r="B17" s="83"/>
      <c r="C17" s="79" t="s">
        <v>138</v>
      </c>
      <c r="D17" s="80" t="s">
        <v>139</v>
      </c>
      <c r="E17" s="81">
        <f>447.58+221.01+7138.39</f>
        <v>7806.9800000000005</v>
      </c>
      <c r="F17" s="81">
        <v>8876.82</v>
      </c>
      <c r="G17" s="81">
        <v>9000</v>
      </c>
      <c r="H17" s="81">
        <v>8900</v>
      </c>
      <c r="I17" s="81">
        <v>9000</v>
      </c>
      <c r="J17" s="81">
        <v>9000</v>
      </c>
      <c r="K17" s="82">
        <v>9000</v>
      </c>
    </row>
    <row r="18" spans="1:11" ht="13.5" customHeight="1" hidden="1" outlineLevel="1">
      <c r="A18" s="3"/>
      <c r="B18" s="83"/>
      <c r="C18" s="84">
        <v>625003</v>
      </c>
      <c r="D18" s="80" t="s">
        <v>140</v>
      </c>
      <c r="E18" s="81">
        <f>25.58+12.63+580.57</f>
        <v>618.7800000000001</v>
      </c>
      <c r="F18" s="81">
        <v>509.47</v>
      </c>
      <c r="G18" s="81">
        <v>600</v>
      </c>
      <c r="H18" s="81">
        <v>610</v>
      </c>
      <c r="I18" s="81">
        <v>600</v>
      </c>
      <c r="J18" s="81">
        <v>600</v>
      </c>
      <c r="K18" s="82">
        <v>600</v>
      </c>
    </row>
    <row r="19" spans="1:11" ht="13.5" customHeight="1" hidden="1" outlineLevel="1">
      <c r="A19" s="3"/>
      <c r="B19" s="83"/>
      <c r="C19" s="84">
        <v>625004</v>
      </c>
      <c r="D19" s="80" t="s">
        <v>141</v>
      </c>
      <c r="E19" s="81">
        <f>95.91+47.36+1362.42</f>
        <v>1505.69</v>
      </c>
      <c r="F19" s="81">
        <v>1901.6</v>
      </c>
      <c r="G19" s="81">
        <v>1900</v>
      </c>
      <c r="H19" s="81">
        <v>2000</v>
      </c>
      <c r="I19" s="81">
        <v>1900</v>
      </c>
      <c r="J19" s="81">
        <v>1900</v>
      </c>
      <c r="K19" s="82">
        <v>1900</v>
      </c>
    </row>
    <row r="20" spans="1:11" ht="13.5" customHeight="1" hidden="1" outlineLevel="1">
      <c r="A20" s="3"/>
      <c r="B20" s="83"/>
      <c r="C20" s="84">
        <v>625005</v>
      </c>
      <c r="D20" s="80" t="s">
        <v>142</v>
      </c>
      <c r="E20" s="81">
        <f>31.97+5.69+447.26</f>
        <v>484.91999999999996</v>
      </c>
      <c r="F20" s="81">
        <v>600.08</v>
      </c>
      <c r="G20" s="81">
        <v>630</v>
      </c>
      <c r="H20" s="81">
        <v>630</v>
      </c>
      <c r="I20" s="81">
        <v>630</v>
      </c>
      <c r="J20" s="81">
        <v>630</v>
      </c>
      <c r="K20" s="82">
        <v>630</v>
      </c>
    </row>
    <row r="21" spans="1:11" ht="13.5" customHeight="1" hidden="1" outlineLevel="1">
      <c r="A21" s="3"/>
      <c r="B21" s="83"/>
      <c r="C21" s="84">
        <v>625007</v>
      </c>
      <c r="D21" s="80" t="s">
        <v>143</v>
      </c>
      <c r="E21" s="81">
        <f>151.86+74.98+2421.16</f>
        <v>2648</v>
      </c>
      <c r="F21" s="81">
        <v>2962.43</v>
      </c>
      <c r="G21" s="81">
        <v>3000</v>
      </c>
      <c r="H21" s="81">
        <v>3100</v>
      </c>
      <c r="I21" s="81">
        <v>3000</v>
      </c>
      <c r="J21" s="81">
        <v>3000</v>
      </c>
      <c r="K21" s="82">
        <v>3000</v>
      </c>
    </row>
    <row r="22" spans="1:11" ht="13.5" customHeight="1" hidden="1" outlineLevel="1">
      <c r="A22" s="3"/>
      <c r="B22" s="83"/>
      <c r="C22" s="79">
        <v>627</v>
      </c>
      <c r="D22" s="80" t="s">
        <v>144</v>
      </c>
      <c r="E22" s="81">
        <v>0</v>
      </c>
      <c r="F22" s="81">
        <v>0</v>
      </c>
      <c r="G22" s="81">
        <v>0</v>
      </c>
      <c r="H22" s="81">
        <v>210</v>
      </c>
      <c r="I22" s="81">
        <v>280</v>
      </c>
      <c r="J22" s="81">
        <v>280</v>
      </c>
      <c r="K22" s="82">
        <v>280</v>
      </c>
    </row>
    <row r="23" spans="1:11" s="37" customFormat="1" ht="13.5" customHeight="1" collapsed="1">
      <c r="A23" s="72"/>
      <c r="B23" s="85"/>
      <c r="C23" s="74">
        <v>630</v>
      </c>
      <c r="D23" s="87" t="s">
        <v>145</v>
      </c>
      <c r="E23" s="76">
        <f aca="true" t="shared" si="2" ref="E23:K23">E24+E26+E32+E43+E50+E55+E57</f>
        <v>22696.53</v>
      </c>
      <c r="F23" s="76">
        <f t="shared" si="2"/>
        <v>33019.76</v>
      </c>
      <c r="G23" s="76">
        <f t="shared" si="2"/>
        <v>28545</v>
      </c>
      <c r="H23" s="76">
        <f t="shared" si="2"/>
        <v>31220</v>
      </c>
      <c r="I23" s="76">
        <f t="shared" si="2"/>
        <v>26225</v>
      </c>
      <c r="J23" s="76">
        <f t="shared" si="2"/>
        <v>26225</v>
      </c>
      <c r="K23" s="77">
        <f t="shared" si="2"/>
        <v>26225</v>
      </c>
    </row>
    <row r="24" spans="1:11" s="37" customFormat="1" ht="13.5" customHeight="1">
      <c r="A24" s="72"/>
      <c r="B24" s="88" t="s">
        <v>146</v>
      </c>
      <c r="C24" s="89">
        <v>631</v>
      </c>
      <c r="D24" s="17" t="s">
        <v>147</v>
      </c>
      <c r="E24" s="91">
        <f>E25</f>
        <v>1820.11</v>
      </c>
      <c r="F24" s="90">
        <f>F25</f>
        <v>1715.67</v>
      </c>
      <c r="G24" s="90">
        <f>G25</f>
        <v>1600</v>
      </c>
      <c r="H24" s="91">
        <v>1600</v>
      </c>
      <c r="I24" s="90">
        <f>I25</f>
        <v>1300</v>
      </c>
      <c r="J24" s="90">
        <f>J25</f>
        <v>1300</v>
      </c>
      <c r="K24" s="92">
        <f>K25</f>
        <v>1300</v>
      </c>
    </row>
    <row r="25" spans="1:11" ht="13.5" customHeight="1" hidden="1" outlineLevel="1">
      <c r="A25" s="3"/>
      <c r="B25" s="83"/>
      <c r="C25" s="79" t="s">
        <v>148</v>
      </c>
      <c r="D25" s="80" t="s">
        <v>149</v>
      </c>
      <c r="E25" s="81">
        <v>1820.11</v>
      </c>
      <c r="F25" s="125">
        <v>1715.67</v>
      </c>
      <c r="G25" s="81">
        <v>1600</v>
      </c>
      <c r="H25" s="81"/>
      <c r="I25" s="81">
        <v>1300</v>
      </c>
      <c r="J25" s="81">
        <v>1300</v>
      </c>
      <c r="K25" s="82">
        <v>1300</v>
      </c>
    </row>
    <row r="26" spans="1:11" s="37" customFormat="1" ht="13.5" customHeight="1" collapsed="1">
      <c r="A26" s="72"/>
      <c r="B26" s="88"/>
      <c r="C26" s="89">
        <v>632</v>
      </c>
      <c r="D26" s="93" t="s">
        <v>150</v>
      </c>
      <c r="E26" s="90">
        <f>SUM(E27:E30)</f>
        <v>3605.37</v>
      </c>
      <c r="F26" s="90">
        <f>SUM(F27:F30)</f>
        <v>5438.790000000001</v>
      </c>
      <c r="G26" s="90">
        <f>SUM(G27:G30)</f>
        <v>3675</v>
      </c>
      <c r="H26" s="90">
        <f>SUM(H27:H31)</f>
        <v>4880</v>
      </c>
      <c r="I26" s="90">
        <f>SUM(I27:I31)</f>
        <v>4600</v>
      </c>
      <c r="J26" s="90">
        <f>SUM(J27:J31)</f>
        <v>4600</v>
      </c>
      <c r="K26" s="92">
        <f>SUM(K27:K31)</f>
        <v>4600</v>
      </c>
    </row>
    <row r="27" spans="1:11" ht="13.5" customHeight="1" hidden="1" outlineLevel="1">
      <c r="A27" s="3"/>
      <c r="B27" s="83"/>
      <c r="C27" s="84">
        <v>632001</v>
      </c>
      <c r="D27" s="80" t="s">
        <v>151</v>
      </c>
      <c r="E27" s="81">
        <v>1923.9</v>
      </c>
      <c r="F27" s="81">
        <v>3498.28</v>
      </c>
      <c r="G27" s="81">
        <v>2355</v>
      </c>
      <c r="H27" s="81">
        <v>2500</v>
      </c>
      <c r="I27" s="81">
        <v>2300</v>
      </c>
      <c r="J27" s="81">
        <v>2300</v>
      </c>
      <c r="K27" s="82">
        <v>2300</v>
      </c>
    </row>
    <row r="28" spans="1:11" ht="13.5" customHeight="1" hidden="1" outlineLevel="1">
      <c r="A28" s="3"/>
      <c r="B28" s="83"/>
      <c r="C28" s="84">
        <v>632002</v>
      </c>
      <c r="D28" s="80" t="s">
        <v>152</v>
      </c>
      <c r="E28" s="81"/>
      <c r="F28" s="81"/>
      <c r="G28" s="81"/>
      <c r="H28" s="81"/>
      <c r="I28" s="81"/>
      <c r="J28" s="81"/>
      <c r="K28" s="82"/>
    </row>
    <row r="29" spans="1:11" ht="13.5" customHeight="1" hidden="1" outlineLevel="1">
      <c r="A29" s="3"/>
      <c r="B29" s="83"/>
      <c r="C29" s="84">
        <v>632003</v>
      </c>
      <c r="D29" s="80" t="s">
        <v>415</v>
      </c>
      <c r="E29" s="81">
        <v>1482.27</v>
      </c>
      <c r="F29" s="81">
        <v>1840.91</v>
      </c>
      <c r="G29" s="81">
        <v>1200</v>
      </c>
      <c r="H29" s="81">
        <v>760</v>
      </c>
      <c r="I29" s="81">
        <v>600</v>
      </c>
      <c r="J29" s="81">
        <v>600</v>
      </c>
      <c r="K29" s="82">
        <v>600</v>
      </c>
    </row>
    <row r="30" spans="1:11" ht="13.5" customHeight="1" hidden="1" outlineLevel="1">
      <c r="A30" s="3"/>
      <c r="B30" s="83"/>
      <c r="C30" s="84">
        <v>632004</v>
      </c>
      <c r="D30" s="80" t="s">
        <v>154</v>
      </c>
      <c r="E30" s="81">
        <v>199.2</v>
      </c>
      <c r="F30" s="81">
        <v>99.6</v>
      </c>
      <c r="G30" s="81">
        <v>120</v>
      </c>
      <c r="H30" s="81">
        <v>120</v>
      </c>
      <c r="I30" s="81">
        <v>200</v>
      </c>
      <c r="J30" s="81">
        <v>200</v>
      </c>
      <c r="K30" s="82">
        <v>200</v>
      </c>
    </row>
    <row r="31" spans="1:11" ht="13.5" customHeight="1" hidden="1" outlineLevel="1">
      <c r="A31" s="3"/>
      <c r="B31" s="83"/>
      <c r="C31" s="84">
        <v>632005</v>
      </c>
      <c r="D31" s="80" t="s">
        <v>414</v>
      </c>
      <c r="E31" s="81"/>
      <c r="F31" s="81"/>
      <c r="G31" s="81"/>
      <c r="H31" s="81">
        <v>1500</v>
      </c>
      <c r="I31" s="81">
        <v>1500</v>
      </c>
      <c r="J31" s="81">
        <v>1500</v>
      </c>
      <c r="K31" s="82">
        <v>1500</v>
      </c>
    </row>
    <row r="32" spans="1:11" s="37" customFormat="1" ht="13.5" customHeight="1" collapsed="1">
      <c r="A32" s="72"/>
      <c r="B32" s="88"/>
      <c r="C32" s="89">
        <v>633</v>
      </c>
      <c r="D32" s="17" t="s">
        <v>155</v>
      </c>
      <c r="E32" s="90">
        <f aca="true" t="shared" si="3" ref="E32:K32">SUM(E33:E42)</f>
        <v>5983.26</v>
      </c>
      <c r="F32" s="90">
        <f t="shared" si="3"/>
        <v>5495.4</v>
      </c>
      <c r="G32" s="90">
        <f t="shared" si="3"/>
        <v>6700</v>
      </c>
      <c r="H32" s="90">
        <f t="shared" si="3"/>
        <v>6140</v>
      </c>
      <c r="I32" s="90">
        <f t="shared" si="3"/>
        <v>6150</v>
      </c>
      <c r="J32" s="90">
        <f t="shared" si="3"/>
        <v>6150</v>
      </c>
      <c r="K32" s="92">
        <f t="shared" si="3"/>
        <v>6150</v>
      </c>
    </row>
    <row r="33" spans="1:11" ht="13.5" customHeight="1" hidden="1" outlineLevel="1">
      <c r="A33" s="3"/>
      <c r="B33" s="83"/>
      <c r="C33" s="84">
        <v>633001</v>
      </c>
      <c r="D33" s="80" t="s">
        <v>156</v>
      </c>
      <c r="E33" s="81">
        <v>578.1</v>
      </c>
      <c r="F33" s="81">
        <v>208.44</v>
      </c>
      <c r="G33" s="81">
        <v>500</v>
      </c>
      <c r="H33" s="81">
        <v>0</v>
      </c>
      <c r="I33" s="81">
        <v>0</v>
      </c>
      <c r="J33" s="81">
        <v>0</v>
      </c>
      <c r="K33" s="82">
        <v>0</v>
      </c>
    </row>
    <row r="34" spans="1:11" ht="13.5" customHeight="1" hidden="1" outlineLevel="1">
      <c r="A34" s="3"/>
      <c r="B34" s="83"/>
      <c r="C34" s="79" t="s">
        <v>157</v>
      </c>
      <c r="D34" s="80" t="s">
        <v>158</v>
      </c>
      <c r="E34" s="81">
        <v>0</v>
      </c>
      <c r="F34" s="81"/>
      <c r="G34" s="81">
        <v>0</v>
      </c>
      <c r="H34" s="81"/>
      <c r="I34" s="81">
        <v>0</v>
      </c>
      <c r="J34" s="81">
        <v>0</v>
      </c>
      <c r="K34" s="82">
        <v>0</v>
      </c>
    </row>
    <row r="35" spans="1:11" ht="13.5" customHeight="1" hidden="1" outlineLevel="1">
      <c r="A35" s="3"/>
      <c r="B35" s="83"/>
      <c r="C35" s="79">
        <v>633003</v>
      </c>
      <c r="D35" s="80" t="s">
        <v>159</v>
      </c>
      <c r="E35" s="81">
        <v>0</v>
      </c>
      <c r="F35" s="81">
        <v>29.9</v>
      </c>
      <c r="G35" s="81">
        <v>0</v>
      </c>
      <c r="H35" s="81">
        <v>0</v>
      </c>
      <c r="I35" s="81">
        <v>0</v>
      </c>
      <c r="J35" s="81">
        <v>0</v>
      </c>
      <c r="K35" s="82">
        <v>0</v>
      </c>
    </row>
    <row r="36" spans="1:11" ht="13.5" customHeight="1" hidden="1" outlineLevel="1">
      <c r="A36" s="3"/>
      <c r="B36" s="83"/>
      <c r="C36" s="84">
        <v>633004</v>
      </c>
      <c r="D36" s="80" t="s">
        <v>160</v>
      </c>
      <c r="E36" s="81">
        <v>939.95</v>
      </c>
      <c r="F36" s="81">
        <v>797.28</v>
      </c>
      <c r="G36" s="81">
        <v>0</v>
      </c>
      <c r="H36" s="81">
        <v>0</v>
      </c>
      <c r="I36" s="81">
        <v>0</v>
      </c>
      <c r="J36" s="81">
        <v>0</v>
      </c>
      <c r="K36" s="82">
        <v>0</v>
      </c>
    </row>
    <row r="37" spans="1:11" ht="13.5" customHeight="1" hidden="1" outlineLevel="1">
      <c r="A37" s="3"/>
      <c r="B37" s="83"/>
      <c r="C37" s="84">
        <v>633006</v>
      </c>
      <c r="D37" s="80" t="s">
        <v>161</v>
      </c>
      <c r="E37" s="81">
        <v>1927.51</v>
      </c>
      <c r="F37" s="81">
        <v>1130.84</v>
      </c>
      <c r="G37" s="81">
        <v>3000</v>
      </c>
      <c r="H37" s="81">
        <v>3000</v>
      </c>
      <c r="I37" s="81">
        <v>3000</v>
      </c>
      <c r="J37" s="81">
        <v>3000</v>
      </c>
      <c r="K37" s="82">
        <v>3000</v>
      </c>
    </row>
    <row r="38" spans="1:11" ht="13.5" customHeight="1" hidden="1" outlineLevel="1">
      <c r="A38" s="3"/>
      <c r="B38" s="83"/>
      <c r="C38" s="84">
        <v>633009</v>
      </c>
      <c r="D38" s="80" t="s">
        <v>162</v>
      </c>
      <c r="E38" s="81">
        <v>13.39</v>
      </c>
      <c r="F38" s="81">
        <v>105</v>
      </c>
      <c r="G38" s="81">
        <v>100</v>
      </c>
      <c r="H38" s="81">
        <v>140</v>
      </c>
      <c r="I38" s="81">
        <v>150</v>
      </c>
      <c r="J38" s="81">
        <v>150</v>
      </c>
      <c r="K38" s="82">
        <v>150</v>
      </c>
    </row>
    <row r="39" spans="1:11" ht="13.5" customHeight="1" hidden="1" outlineLevel="1">
      <c r="A39" s="3"/>
      <c r="B39" s="83"/>
      <c r="C39" s="84">
        <v>633010</v>
      </c>
      <c r="D39" s="80" t="s">
        <v>163</v>
      </c>
      <c r="E39" s="81">
        <v>67.4</v>
      </c>
      <c r="F39" s="81">
        <v>139.4</v>
      </c>
      <c r="G39" s="81">
        <v>100</v>
      </c>
      <c r="H39" s="81">
        <v>0</v>
      </c>
      <c r="I39" s="81">
        <v>0</v>
      </c>
      <c r="J39" s="81">
        <v>0</v>
      </c>
      <c r="K39" s="82">
        <v>0</v>
      </c>
    </row>
    <row r="40" spans="1:11" ht="13.5" customHeight="1" hidden="1" outlineLevel="1">
      <c r="A40" s="3"/>
      <c r="B40" s="83"/>
      <c r="C40" s="84">
        <v>633013</v>
      </c>
      <c r="D40" s="80" t="s">
        <v>164</v>
      </c>
      <c r="E40" s="81">
        <v>459.65</v>
      </c>
      <c r="F40" s="81"/>
      <c r="G40" s="81">
        <v>0</v>
      </c>
      <c r="H40" s="81"/>
      <c r="I40" s="81">
        <v>0</v>
      </c>
      <c r="J40" s="81">
        <v>0</v>
      </c>
      <c r="K40" s="82">
        <v>0</v>
      </c>
    </row>
    <row r="41" spans="1:11" ht="13.5" customHeight="1" hidden="1" outlineLevel="1">
      <c r="A41" s="3"/>
      <c r="B41" s="83"/>
      <c r="C41" s="84">
        <v>633015</v>
      </c>
      <c r="D41" s="80" t="s">
        <v>165</v>
      </c>
      <c r="E41" s="81">
        <v>43.86</v>
      </c>
      <c r="F41" s="81">
        <v>32</v>
      </c>
      <c r="G41" s="81">
        <v>0</v>
      </c>
      <c r="H41" s="81">
        <v>0</v>
      </c>
      <c r="I41" s="81">
        <v>0</v>
      </c>
      <c r="J41" s="81">
        <v>0</v>
      </c>
      <c r="K41" s="82">
        <v>0</v>
      </c>
    </row>
    <row r="42" spans="1:11" ht="13.5" customHeight="1" hidden="1" outlineLevel="1">
      <c r="A42" s="3"/>
      <c r="B42" s="83"/>
      <c r="C42" s="84">
        <v>633016</v>
      </c>
      <c r="D42" s="80" t="s">
        <v>166</v>
      </c>
      <c r="E42" s="81">
        <v>1953.4</v>
      </c>
      <c r="F42" s="81">
        <v>3052.54</v>
      </c>
      <c r="G42" s="81">
        <v>3000</v>
      </c>
      <c r="H42" s="81">
        <v>3000</v>
      </c>
      <c r="I42" s="81">
        <v>3000</v>
      </c>
      <c r="J42" s="81">
        <v>3000</v>
      </c>
      <c r="K42" s="82">
        <v>3000</v>
      </c>
    </row>
    <row r="43" spans="1:11" s="37" customFormat="1" ht="13.5" customHeight="1" collapsed="1">
      <c r="A43" s="72"/>
      <c r="B43" s="88"/>
      <c r="C43" s="89">
        <v>634</v>
      </c>
      <c r="D43" s="17" t="s">
        <v>167</v>
      </c>
      <c r="E43" s="90">
        <f aca="true" t="shared" si="4" ref="E43:K43">SUM(E44:E49)</f>
        <v>20</v>
      </c>
      <c r="F43" s="90">
        <f t="shared" si="4"/>
        <v>0</v>
      </c>
      <c r="G43" s="90">
        <f t="shared" si="4"/>
        <v>0</v>
      </c>
      <c r="H43" s="90">
        <f t="shared" si="4"/>
        <v>0</v>
      </c>
      <c r="I43" s="90">
        <f t="shared" si="4"/>
        <v>0</v>
      </c>
      <c r="J43" s="90">
        <f t="shared" si="4"/>
        <v>0</v>
      </c>
      <c r="K43" s="92">
        <f t="shared" si="4"/>
        <v>0</v>
      </c>
    </row>
    <row r="44" spans="1:11" ht="13.5" customHeight="1" hidden="1" outlineLevel="1">
      <c r="A44" s="3"/>
      <c r="B44" s="83"/>
      <c r="C44" s="79" t="s">
        <v>168</v>
      </c>
      <c r="D44" s="80" t="s">
        <v>169</v>
      </c>
      <c r="E44" s="81">
        <v>20</v>
      </c>
      <c r="F44" s="81">
        <v>0</v>
      </c>
      <c r="G44" s="81">
        <v>0</v>
      </c>
      <c r="H44" s="81"/>
      <c r="I44" s="81">
        <v>0</v>
      </c>
      <c r="J44" s="81">
        <v>0</v>
      </c>
      <c r="K44" s="82">
        <v>0</v>
      </c>
    </row>
    <row r="45" spans="1:11" ht="13.5" customHeight="1" hidden="1" outlineLevel="1">
      <c r="A45" s="3"/>
      <c r="B45" s="83"/>
      <c r="C45" s="84">
        <v>634002</v>
      </c>
      <c r="D45" s="80" t="s">
        <v>170</v>
      </c>
      <c r="E45" s="81"/>
      <c r="F45" s="81"/>
      <c r="G45" s="81"/>
      <c r="H45" s="81"/>
      <c r="I45" s="81"/>
      <c r="J45" s="81"/>
      <c r="K45" s="94"/>
    </row>
    <row r="46" spans="1:11" ht="13.5" customHeight="1" hidden="1" outlineLevel="1">
      <c r="A46" s="3"/>
      <c r="B46" s="83"/>
      <c r="C46" s="84">
        <v>634005</v>
      </c>
      <c r="D46" s="80" t="s">
        <v>171</v>
      </c>
      <c r="E46" s="81"/>
      <c r="F46" s="81"/>
      <c r="G46" s="81"/>
      <c r="H46" s="81"/>
      <c r="I46" s="81"/>
      <c r="J46" s="95"/>
      <c r="K46" s="94"/>
    </row>
    <row r="47" spans="1:11" ht="13.5" customHeight="1" hidden="1" outlineLevel="1">
      <c r="A47" s="3"/>
      <c r="B47" s="83"/>
      <c r="C47" s="84">
        <v>634004</v>
      </c>
      <c r="D47" s="80" t="s">
        <v>172</v>
      </c>
      <c r="E47" s="81"/>
      <c r="F47" s="81"/>
      <c r="G47" s="81"/>
      <c r="H47" s="81"/>
      <c r="I47" s="81"/>
      <c r="J47" s="95"/>
      <c r="K47" s="94"/>
    </row>
    <row r="48" spans="1:11" ht="13.5" customHeight="1" hidden="1" outlineLevel="1">
      <c r="A48" s="3"/>
      <c r="B48" s="83"/>
      <c r="C48" s="84">
        <v>634006</v>
      </c>
      <c r="D48" s="80" t="s">
        <v>163</v>
      </c>
      <c r="E48" s="81"/>
      <c r="F48" s="81"/>
      <c r="G48" s="81"/>
      <c r="H48" s="81"/>
      <c r="I48" s="81"/>
      <c r="J48" s="95"/>
      <c r="K48" s="94"/>
    </row>
    <row r="49" spans="1:11" ht="13.5" customHeight="1" hidden="1">
      <c r="A49" s="3"/>
      <c r="B49" s="83"/>
      <c r="C49" s="84">
        <v>634003</v>
      </c>
      <c r="D49" s="80" t="s">
        <v>173</v>
      </c>
      <c r="E49" s="81"/>
      <c r="F49" s="81"/>
      <c r="G49" s="81"/>
      <c r="H49" s="81"/>
      <c r="I49" s="81"/>
      <c r="J49" s="81"/>
      <c r="K49" s="82"/>
    </row>
    <row r="50" spans="1:11" s="37" customFormat="1" ht="13.5" customHeight="1">
      <c r="A50" s="72"/>
      <c r="B50" s="88"/>
      <c r="C50" s="89">
        <v>635</v>
      </c>
      <c r="D50" s="17" t="s">
        <v>174</v>
      </c>
      <c r="E50" s="90">
        <f aca="true" t="shared" si="5" ref="E50:K50">SUM(E51:E56)</f>
        <v>113.4</v>
      </c>
      <c r="F50" s="90">
        <f t="shared" si="5"/>
        <v>586.28</v>
      </c>
      <c r="G50" s="90">
        <f t="shared" si="5"/>
        <v>100</v>
      </c>
      <c r="H50" s="90">
        <f t="shared" si="5"/>
        <v>0</v>
      </c>
      <c r="I50" s="90">
        <f t="shared" si="5"/>
        <v>100</v>
      </c>
      <c r="J50" s="90">
        <f t="shared" si="5"/>
        <v>100</v>
      </c>
      <c r="K50" s="92">
        <f t="shared" si="5"/>
        <v>100</v>
      </c>
    </row>
    <row r="51" spans="1:11" ht="13.5" customHeight="1" hidden="1" outlineLevel="1">
      <c r="A51" s="3"/>
      <c r="B51" s="83"/>
      <c r="C51" s="79" t="s">
        <v>175</v>
      </c>
      <c r="D51" s="80" t="s">
        <v>176</v>
      </c>
      <c r="E51" s="81"/>
      <c r="F51" s="81"/>
      <c r="G51" s="81"/>
      <c r="H51" s="81"/>
      <c r="I51" s="81"/>
      <c r="J51" s="81"/>
      <c r="K51" s="82"/>
    </row>
    <row r="52" spans="1:11" ht="13.5" customHeight="1" hidden="1" outlineLevel="1">
      <c r="A52" s="3"/>
      <c r="B52" s="83"/>
      <c r="C52" s="79" t="s">
        <v>177</v>
      </c>
      <c r="D52" s="80" t="s">
        <v>178</v>
      </c>
      <c r="E52" s="81">
        <v>113.4</v>
      </c>
      <c r="F52" s="81">
        <v>0</v>
      </c>
      <c r="G52" s="81">
        <v>0</v>
      </c>
      <c r="H52" s="81"/>
      <c r="I52" s="81">
        <v>0</v>
      </c>
      <c r="J52" s="81">
        <v>0</v>
      </c>
      <c r="K52" s="82">
        <v>0</v>
      </c>
    </row>
    <row r="53" spans="1:11" ht="13.5" customHeight="1" hidden="1" outlineLevel="1">
      <c r="A53" s="3"/>
      <c r="B53" s="83"/>
      <c r="C53" s="84">
        <v>635006</v>
      </c>
      <c r="D53" s="80" t="s">
        <v>179</v>
      </c>
      <c r="E53" s="81">
        <v>0</v>
      </c>
      <c r="F53" s="81">
        <v>586.28</v>
      </c>
      <c r="G53" s="81">
        <v>100</v>
      </c>
      <c r="H53" s="81">
        <v>0</v>
      </c>
      <c r="I53" s="81">
        <v>100</v>
      </c>
      <c r="J53" s="81">
        <v>100</v>
      </c>
      <c r="K53" s="82">
        <v>100</v>
      </c>
    </row>
    <row r="54" spans="1:11" ht="13.5" customHeight="1" hidden="1" outlineLevel="1">
      <c r="A54" s="3"/>
      <c r="B54" s="83"/>
      <c r="C54" s="84">
        <v>635004</v>
      </c>
      <c r="D54" s="80" t="s">
        <v>180</v>
      </c>
      <c r="E54" s="81">
        <v>0</v>
      </c>
      <c r="F54" s="81">
        <v>0</v>
      </c>
      <c r="G54" s="81">
        <v>0</v>
      </c>
      <c r="H54" s="81"/>
      <c r="I54" s="81">
        <v>0</v>
      </c>
      <c r="J54" s="81">
        <v>0</v>
      </c>
      <c r="K54" s="82">
        <v>0</v>
      </c>
    </row>
    <row r="55" spans="1:11" s="37" customFormat="1" ht="13.5" customHeight="1" hidden="1" collapsed="1">
      <c r="A55" s="72"/>
      <c r="B55" s="88"/>
      <c r="C55" s="96">
        <v>636</v>
      </c>
      <c r="D55" s="93" t="s">
        <v>181</v>
      </c>
      <c r="E55" s="90">
        <f aca="true" t="shared" si="6" ref="E55:K55">SUM(E56)</f>
        <v>0</v>
      </c>
      <c r="F55" s="90">
        <f t="shared" si="6"/>
        <v>0</v>
      </c>
      <c r="G55" s="90">
        <f t="shared" si="6"/>
        <v>0</v>
      </c>
      <c r="H55" s="90">
        <f t="shared" si="6"/>
        <v>0</v>
      </c>
      <c r="I55" s="90">
        <f t="shared" si="6"/>
        <v>0</v>
      </c>
      <c r="J55" s="90">
        <f t="shared" si="6"/>
        <v>0</v>
      </c>
      <c r="K55" s="92">
        <f t="shared" si="6"/>
        <v>0</v>
      </c>
    </row>
    <row r="56" spans="1:11" ht="13.5" customHeight="1" hidden="1" outlineLevel="1">
      <c r="A56" s="3"/>
      <c r="B56" s="83"/>
      <c r="C56" s="84">
        <v>636001</v>
      </c>
      <c r="D56" s="80" t="s">
        <v>179</v>
      </c>
      <c r="E56" s="81"/>
      <c r="F56" s="81"/>
      <c r="G56" s="81"/>
      <c r="H56" s="81"/>
      <c r="I56" s="81"/>
      <c r="J56" s="81"/>
      <c r="K56" s="82"/>
    </row>
    <row r="57" spans="1:11" s="37" customFormat="1" ht="13.5" customHeight="1" collapsed="1">
      <c r="A57" s="72"/>
      <c r="B57" s="88"/>
      <c r="C57" s="89">
        <v>637</v>
      </c>
      <c r="D57" s="17" t="s">
        <v>182</v>
      </c>
      <c r="E57" s="90">
        <f aca="true" t="shared" si="7" ref="E57:K57">SUM(E58:E81)</f>
        <v>11154.39</v>
      </c>
      <c r="F57" s="90">
        <f t="shared" si="7"/>
        <v>19783.62</v>
      </c>
      <c r="G57" s="90">
        <f t="shared" si="7"/>
        <v>16470</v>
      </c>
      <c r="H57" s="90">
        <f t="shared" si="7"/>
        <v>18600</v>
      </c>
      <c r="I57" s="90">
        <f t="shared" si="7"/>
        <v>14075</v>
      </c>
      <c r="J57" s="90">
        <f t="shared" si="7"/>
        <v>14075</v>
      </c>
      <c r="K57" s="92">
        <f t="shared" si="7"/>
        <v>14075</v>
      </c>
    </row>
    <row r="58" spans="1:11" ht="13.5" customHeight="1" hidden="1" outlineLevel="2">
      <c r="A58" s="3"/>
      <c r="B58" s="83"/>
      <c r="C58" s="79" t="s">
        <v>183</v>
      </c>
      <c r="D58" s="80" t="s">
        <v>184</v>
      </c>
      <c r="E58" s="81">
        <v>81.4</v>
      </c>
      <c r="F58" s="81">
        <v>599.4</v>
      </c>
      <c r="G58" s="81">
        <v>500</v>
      </c>
      <c r="H58" s="81">
        <v>500</v>
      </c>
      <c r="I58" s="81">
        <v>500</v>
      </c>
      <c r="J58" s="81">
        <v>500</v>
      </c>
      <c r="K58" s="82">
        <v>500</v>
      </c>
    </row>
    <row r="59" spans="1:11" ht="13.5" customHeight="1" hidden="1" outlineLevel="2">
      <c r="A59" s="3"/>
      <c r="B59" s="83"/>
      <c r="C59" s="79">
        <v>637002</v>
      </c>
      <c r="D59" s="80" t="s">
        <v>185</v>
      </c>
      <c r="E59" s="81"/>
      <c r="F59" s="81">
        <v>1500</v>
      </c>
      <c r="G59" s="81">
        <v>500</v>
      </c>
      <c r="H59" s="81">
        <v>1200</v>
      </c>
      <c r="I59" s="81">
        <v>1200</v>
      </c>
      <c r="J59" s="81">
        <v>1200</v>
      </c>
      <c r="K59" s="82">
        <v>1200</v>
      </c>
    </row>
    <row r="60" spans="1:11" ht="13.5" customHeight="1" hidden="1" outlineLevel="2">
      <c r="A60" s="3"/>
      <c r="B60" s="83"/>
      <c r="C60" s="79">
        <v>637002</v>
      </c>
      <c r="D60" s="80" t="s">
        <v>186</v>
      </c>
      <c r="E60" s="81"/>
      <c r="F60" s="81">
        <v>964.48</v>
      </c>
      <c r="G60" s="81"/>
      <c r="H60" s="81">
        <v>0</v>
      </c>
      <c r="I60" s="81">
        <v>0</v>
      </c>
      <c r="J60" s="81">
        <v>0</v>
      </c>
      <c r="K60" s="82">
        <v>0</v>
      </c>
    </row>
    <row r="61" spans="1:11" ht="13.5" customHeight="1" hidden="1" outlineLevel="2">
      <c r="A61" s="3"/>
      <c r="B61" s="83"/>
      <c r="C61" s="84">
        <v>637003</v>
      </c>
      <c r="D61" s="80" t="s">
        <v>187</v>
      </c>
      <c r="E61" s="81">
        <v>194.76</v>
      </c>
      <c r="F61" s="81">
        <v>483.88</v>
      </c>
      <c r="G61" s="81">
        <v>2000</v>
      </c>
      <c r="H61" s="81">
        <v>440</v>
      </c>
      <c r="I61" s="81">
        <v>600</v>
      </c>
      <c r="J61" s="81">
        <v>600</v>
      </c>
      <c r="K61" s="82">
        <v>600</v>
      </c>
    </row>
    <row r="62" spans="1:11" ht="13.5" customHeight="1" hidden="1" outlineLevel="2">
      <c r="A62" s="3"/>
      <c r="B62" s="83"/>
      <c r="C62" s="84">
        <v>637004</v>
      </c>
      <c r="D62" s="80" t="s">
        <v>188</v>
      </c>
      <c r="E62" s="81">
        <v>1690.4</v>
      </c>
      <c r="F62" s="81">
        <v>4480.48</v>
      </c>
      <c r="G62" s="81">
        <v>4000</v>
      </c>
      <c r="H62" s="81">
        <v>3500</v>
      </c>
      <c r="I62" s="81">
        <v>2000</v>
      </c>
      <c r="J62" s="81">
        <v>2000</v>
      </c>
      <c r="K62" s="82">
        <v>2000</v>
      </c>
    </row>
    <row r="63" spans="1:11" ht="13.5" customHeight="1" hidden="1" outlineLevel="2">
      <c r="A63" s="3"/>
      <c r="B63" s="83"/>
      <c r="C63" s="84">
        <v>637005</v>
      </c>
      <c r="D63" s="80" t="s">
        <v>189</v>
      </c>
      <c r="E63" s="81">
        <v>335.1</v>
      </c>
      <c r="F63" s="81">
        <v>2547.75</v>
      </c>
      <c r="G63" s="81">
        <v>2500</v>
      </c>
      <c r="H63" s="81">
        <v>2500</v>
      </c>
      <c r="I63" s="81">
        <v>1000</v>
      </c>
      <c r="J63" s="81">
        <v>1000</v>
      </c>
      <c r="K63" s="82">
        <v>1000</v>
      </c>
    </row>
    <row r="64" spans="1:11" ht="13.5" customHeight="1" hidden="1" outlineLevel="2">
      <c r="A64" s="3"/>
      <c r="B64" s="83"/>
      <c r="C64" s="84">
        <v>637006</v>
      </c>
      <c r="D64" s="80" t="s">
        <v>190</v>
      </c>
      <c r="E64" s="81"/>
      <c r="F64" s="81"/>
      <c r="G64" s="81"/>
      <c r="H64" s="81"/>
      <c r="I64" s="81"/>
      <c r="J64" s="81"/>
      <c r="K64" s="82"/>
    </row>
    <row r="65" spans="1:11" ht="13.5" customHeight="1" hidden="1" outlineLevel="2">
      <c r="A65" s="3"/>
      <c r="B65" s="83"/>
      <c r="C65" s="84">
        <v>637011</v>
      </c>
      <c r="D65" s="80" t="s">
        <v>191</v>
      </c>
      <c r="E65" s="81">
        <v>0</v>
      </c>
      <c r="F65" s="81"/>
      <c r="G65" s="81">
        <v>0</v>
      </c>
      <c r="H65" s="81"/>
      <c r="I65" s="81">
        <v>0</v>
      </c>
      <c r="J65" s="81">
        <v>0</v>
      </c>
      <c r="K65" s="82">
        <v>0</v>
      </c>
    </row>
    <row r="66" spans="1:11" ht="13.5" customHeight="1" hidden="1" outlineLevel="2">
      <c r="A66" s="3"/>
      <c r="B66" s="83"/>
      <c r="C66" s="84">
        <v>637012</v>
      </c>
      <c r="D66" s="80" t="s">
        <v>192</v>
      </c>
      <c r="E66" s="81">
        <v>147.41</v>
      </c>
      <c r="F66" s="81">
        <v>379.76</v>
      </c>
      <c r="G66" s="81">
        <v>300</v>
      </c>
      <c r="H66" s="81">
        <v>800</v>
      </c>
      <c r="I66" s="81">
        <v>800</v>
      </c>
      <c r="J66" s="81">
        <v>800</v>
      </c>
      <c r="K66" s="82">
        <v>800</v>
      </c>
    </row>
    <row r="67" spans="1:11" ht="13.5" customHeight="1" hidden="1" outlineLevel="2">
      <c r="A67" s="3"/>
      <c r="B67" s="83"/>
      <c r="C67" s="84">
        <v>637014</v>
      </c>
      <c r="D67" s="80" t="s">
        <v>193</v>
      </c>
      <c r="E67" s="81">
        <v>4000</v>
      </c>
      <c r="F67" s="81">
        <v>4640</v>
      </c>
      <c r="G67" s="81">
        <v>4400</v>
      </c>
      <c r="H67" s="81">
        <v>7300</v>
      </c>
      <c r="I67" s="81">
        <v>6000</v>
      </c>
      <c r="J67" s="81">
        <v>6000</v>
      </c>
      <c r="K67" s="82">
        <v>6000</v>
      </c>
    </row>
    <row r="68" spans="1:11" ht="13.5" customHeight="1" hidden="1" outlineLevel="2">
      <c r="A68" s="3"/>
      <c r="B68" s="83"/>
      <c r="C68" s="84">
        <v>637015</v>
      </c>
      <c r="D68" s="80" t="s">
        <v>194</v>
      </c>
      <c r="E68" s="81">
        <v>637.33</v>
      </c>
      <c r="F68" s="81">
        <v>458.78</v>
      </c>
      <c r="G68" s="81">
        <v>460</v>
      </c>
      <c r="H68" s="81">
        <v>460</v>
      </c>
      <c r="I68" s="81">
        <v>460</v>
      </c>
      <c r="J68" s="81">
        <v>460</v>
      </c>
      <c r="K68" s="82">
        <v>460</v>
      </c>
    </row>
    <row r="69" spans="1:11" ht="13.5" customHeight="1" hidden="1" outlineLevel="2">
      <c r="A69" s="3"/>
      <c r="B69" s="83"/>
      <c r="C69" s="84">
        <v>637016</v>
      </c>
      <c r="D69" s="80" t="s">
        <v>195</v>
      </c>
      <c r="E69" s="81">
        <f>4.06+4.06+331.21</f>
        <v>339.33</v>
      </c>
      <c r="F69" s="81">
        <v>975.15</v>
      </c>
      <c r="G69" s="81">
        <v>1000</v>
      </c>
      <c r="H69" s="81">
        <v>1000</v>
      </c>
      <c r="I69" s="81">
        <v>750</v>
      </c>
      <c r="J69" s="81">
        <v>750</v>
      </c>
      <c r="K69" s="82">
        <v>750</v>
      </c>
    </row>
    <row r="70" spans="1:11" ht="13.5" customHeight="1" hidden="1" outlineLevel="2">
      <c r="A70" s="3"/>
      <c r="B70" s="83"/>
      <c r="C70" s="84">
        <v>637023</v>
      </c>
      <c r="D70" s="80" t="s">
        <v>196</v>
      </c>
      <c r="E70" s="81">
        <v>45</v>
      </c>
      <c r="F70" s="81"/>
      <c r="G70" s="81">
        <v>0</v>
      </c>
      <c r="H70" s="81"/>
      <c r="I70" s="81">
        <v>0</v>
      </c>
      <c r="J70" s="81">
        <v>0</v>
      </c>
      <c r="K70" s="82">
        <v>0</v>
      </c>
    </row>
    <row r="71" spans="1:11" ht="13.5" customHeight="1" hidden="1" outlineLevel="2">
      <c r="A71" s="3"/>
      <c r="B71" s="83"/>
      <c r="C71" s="84">
        <v>637026</v>
      </c>
      <c r="D71" s="80" t="s">
        <v>197</v>
      </c>
      <c r="E71" s="81">
        <v>960</v>
      </c>
      <c r="F71" s="81">
        <v>1920</v>
      </c>
      <c r="G71" s="81">
        <v>0</v>
      </c>
      <c r="H71" s="81">
        <v>0</v>
      </c>
      <c r="I71" s="81">
        <v>0</v>
      </c>
      <c r="J71" s="81">
        <v>0</v>
      </c>
      <c r="K71" s="82">
        <v>0</v>
      </c>
    </row>
    <row r="72" spans="1:11" ht="13.5" customHeight="1" hidden="1" outlineLevel="2">
      <c r="A72" s="3"/>
      <c r="B72" s="83"/>
      <c r="C72" s="84">
        <v>637027</v>
      </c>
      <c r="D72" s="80" t="s">
        <v>198</v>
      </c>
      <c r="E72" s="81">
        <v>1135</v>
      </c>
      <c r="F72" s="81"/>
      <c r="G72" s="81">
        <v>0</v>
      </c>
      <c r="H72" s="81"/>
      <c r="I72" s="81">
        <v>0</v>
      </c>
      <c r="J72" s="81">
        <v>0</v>
      </c>
      <c r="K72" s="82">
        <v>0</v>
      </c>
    </row>
    <row r="73" spans="1:11" ht="13.5" customHeight="1" hidden="1" outlineLevel="1">
      <c r="A73" s="3"/>
      <c r="B73" s="83"/>
      <c r="C73" s="84">
        <v>637005</v>
      </c>
      <c r="D73" s="80" t="s">
        <v>189</v>
      </c>
      <c r="E73" s="81"/>
      <c r="F73" s="81"/>
      <c r="G73" s="81"/>
      <c r="H73" s="81"/>
      <c r="I73" s="81"/>
      <c r="J73" s="81"/>
      <c r="K73" s="82"/>
    </row>
    <row r="74" spans="1:11" ht="13.5" customHeight="1" hidden="1" outlineLevel="1">
      <c r="A74" s="3"/>
      <c r="B74" s="83"/>
      <c r="C74" s="84">
        <v>637031</v>
      </c>
      <c r="D74" s="80" t="s">
        <v>42</v>
      </c>
      <c r="E74" s="81">
        <v>83.58</v>
      </c>
      <c r="F74" s="81"/>
      <c r="G74" s="81">
        <v>0</v>
      </c>
      <c r="H74" s="81"/>
      <c r="I74" s="81">
        <v>0</v>
      </c>
      <c r="J74" s="81">
        <v>0</v>
      </c>
      <c r="K74" s="82">
        <v>0</v>
      </c>
    </row>
    <row r="75" spans="1:11" ht="13.5" customHeight="1" hidden="1" outlineLevel="1">
      <c r="A75" s="3"/>
      <c r="B75" s="83"/>
      <c r="C75" s="84">
        <v>637035</v>
      </c>
      <c r="D75" s="80" t="s">
        <v>199</v>
      </c>
      <c r="E75" s="81"/>
      <c r="F75" s="81"/>
      <c r="G75" s="81"/>
      <c r="H75" s="81"/>
      <c r="I75" s="81"/>
      <c r="J75" s="81"/>
      <c r="K75" s="82"/>
    </row>
    <row r="76" spans="1:11" ht="13.5" customHeight="1" hidden="1" outlineLevel="1">
      <c r="A76" s="3"/>
      <c r="B76" s="83"/>
      <c r="C76" s="84">
        <v>641013</v>
      </c>
      <c r="D76" s="80" t="s">
        <v>200</v>
      </c>
      <c r="E76" s="81">
        <v>503.13</v>
      </c>
      <c r="F76" s="81">
        <v>506.85</v>
      </c>
      <c r="G76" s="81">
        <v>510</v>
      </c>
      <c r="H76" s="81">
        <v>500</v>
      </c>
      <c r="I76" s="81">
        <v>515</v>
      </c>
      <c r="J76" s="81">
        <v>515</v>
      </c>
      <c r="K76" s="82">
        <v>515</v>
      </c>
    </row>
    <row r="77" spans="1:11" ht="13.5" customHeight="1" hidden="1" outlineLevel="1">
      <c r="A77" s="3"/>
      <c r="B77" s="83"/>
      <c r="C77" s="84">
        <v>642001</v>
      </c>
      <c r="D77" s="80" t="s">
        <v>201</v>
      </c>
      <c r="E77" s="81"/>
      <c r="F77" s="81"/>
      <c r="G77" s="81"/>
      <c r="H77" s="81"/>
      <c r="I77" s="81"/>
      <c r="J77" s="81"/>
      <c r="K77" s="82"/>
    </row>
    <row r="78" spans="1:11" ht="13.5" customHeight="1" hidden="1" outlineLevel="1">
      <c r="A78" s="3"/>
      <c r="B78" s="83"/>
      <c r="C78" s="84">
        <v>642006</v>
      </c>
      <c r="D78" s="80" t="s">
        <v>202</v>
      </c>
      <c r="E78" s="81">
        <v>247.59</v>
      </c>
      <c r="F78" s="81"/>
      <c r="G78" s="81">
        <v>200</v>
      </c>
      <c r="H78" s="81">
        <v>200</v>
      </c>
      <c r="I78" s="81">
        <v>150</v>
      </c>
      <c r="J78" s="81">
        <v>150</v>
      </c>
      <c r="K78" s="82">
        <v>150</v>
      </c>
    </row>
    <row r="79" spans="1:11" ht="13.5" customHeight="1" hidden="1" outlineLevel="1">
      <c r="A79" s="3"/>
      <c r="B79" s="83"/>
      <c r="C79" s="84">
        <v>642014</v>
      </c>
      <c r="D79" s="80"/>
      <c r="E79" s="81"/>
      <c r="F79" s="81"/>
      <c r="G79" s="81"/>
      <c r="H79" s="81"/>
      <c r="I79" s="81"/>
      <c r="J79" s="81"/>
      <c r="K79" s="82"/>
    </row>
    <row r="80" spans="1:11" ht="13.5" customHeight="1" hidden="1" outlineLevel="1">
      <c r="A80" s="3"/>
      <c r="B80" s="83"/>
      <c r="C80" s="84">
        <v>642015</v>
      </c>
      <c r="D80" s="80" t="s">
        <v>203</v>
      </c>
      <c r="E80" s="81">
        <v>244.86</v>
      </c>
      <c r="F80" s="81">
        <v>327.09</v>
      </c>
      <c r="G80" s="81">
        <v>100</v>
      </c>
      <c r="H80" s="81">
        <v>200</v>
      </c>
      <c r="I80" s="81">
        <v>100</v>
      </c>
      <c r="J80" s="81">
        <v>100</v>
      </c>
      <c r="K80" s="82">
        <v>100</v>
      </c>
    </row>
    <row r="81" spans="1:11" ht="12.75" hidden="1" outlineLevel="1">
      <c r="A81" s="3"/>
      <c r="B81" s="83"/>
      <c r="C81" s="84">
        <v>642012</v>
      </c>
      <c r="D81" s="80" t="s">
        <v>204</v>
      </c>
      <c r="E81" s="81">
        <v>509.5</v>
      </c>
      <c r="F81" s="81"/>
      <c r="G81" s="81">
        <v>0</v>
      </c>
      <c r="H81" s="81"/>
      <c r="I81" s="81">
        <v>0</v>
      </c>
      <c r="J81" s="81">
        <v>0</v>
      </c>
      <c r="K81" s="82">
        <v>0</v>
      </c>
    </row>
    <row r="82" spans="1:11" ht="12.75" customHeight="1" hidden="1" outlineLevel="1">
      <c r="A82" s="3"/>
      <c r="B82" s="97" t="s">
        <v>205</v>
      </c>
      <c r="C82" s="98"/>
      <c r="D82" s="99" t="s">
        <v>206</v>
      </c>
      <c r="E82" s="100"/>
      <c r="F82" s="100">
        <f>F83+F84+F85+F86+F87+F88+F89+F90</f>
        <v>0</v>
      </c>
      <c r="G82" s="100">
        <f>G83+G84+G85+G86+G87+G88+G89+G90</f>
        <v>0</v>
      </c>
      <c r="H82" s="100"/>
      <c r="I82" s="100">
        <f>I83+I84+I85+I86+I87+I88+I89+I90</f>
        <v>0</v>
      </c>
      <c r="J82" s="100">
        <f>J83+J84+J85+J86+J87+J88+J89+J90</f>
        <v>0</v>
      </c>
      <c r="K82" s="101">
        <f>K83+K84+K85+K86+K87+K88+K89+K90</f>
        <v>0</v>
      </c>
    </row>
    <row r="83" spans="1:11" ht="12.75" hidden="1" outlineLevel="1">
      <c r="A83" s="3"/>
      <c r="B83" s="83"/>
      <c r="C83" s="79">
        <v>611</v>
      </c>
      <c r="D83" s="80" t="s">
        <v>128</v>
      </c>
      <c r="E83" s="81"/>
      <c r="F83" s="81"/>
      <c r="G83" s="81"/>
      <c r="H83" s="81"/>
      <c r="I83" s="81"/>
      <c r="J83" s="81"/>
      <c r="K83" s="82"/>
    </row>
    <row r="84" spans="1:11" ht="12.75" hidden="1" outlineLevel="1">
      <c r="A84" s="3"/>
      <c r="B84" s="83"/>
      <c r="C84" s="79">
        <v>623</v>
      </c>
      <c r="D84" s="80" t="s">
        <v>135</v>
      </c>
      <c r="E84" s="81"/>
      <c r="F84" s="81"/>
      <c r="G84" s="81"/>
      <c r="H84" s="81"/>
      <c r="I84" s="81"/>
      <c r="J84" s="81"/>
      <c r="K84" s="82"/>
    </row>
    <row r="85" spans="1:11" ht="12.75" hidden="1" outlineLevel="1">
      <c r="A85" s="3"/>
      <c r="B85" s="83"/>
      <c r="C85" s="79" t="s">
        <v>136</v>
      </c>
      <c r="D85" s="80" t="s">
        <v>137</v>
      </c>
      <c r="E85" s="81"/>
      <c r="F85" s="81"/>
      <c r="G85" s="81"/>
      <c r="H85" s="81"/>
      <c r="I85" s="81"/>
      <c r="J85" s="81"/>
      <c r="K85" s="82"/>
    </row>
    <row r="86" spans="1:11" ht="12.75" hidden="1" outlineLevel="1">
      <c r="A86" s="3"/>
      <c r="B86" s="83"/>
      <c r="C86" s="79" t="s">
        <v>138</v>
      </c>
      <c r="D86" s="80" t="s">
        <v>139</v>
      </c>
      <c r="E86" s="81"/>
      <c r="F86" s="81"/>
      <c r="G86" s="81"/>
      <c r="H86" s="81"/>
      <c r="I86" s="81"/>
      <c r="J86" s="81"/>
      <c r="K86" s="82"/>
    </row>
    <row r="87" spans="1:11" ht="12.75" hidden="1" outlineLevel="1">
      <c r="A87" s="3"/>
      <c r="B87" s="83"/>
      <c r="C87" s="84">
        <v>625003</v>
      </c>
      <c r="D87" s="80" t="s">
        <v>140</v>
      </c>
      <c r="E87" s="81"/>
      <c r="F87" s="81"/>
      <c r="G87" s="81"/>
      <c r="H87" s="81"/>
      <c r="I87" s="81"/>
      <c r="J87" s="81"/>
      <c r="K87" s="82"/>
    </row>
    <row r="88" spans="1:11" ht="12.75" hidden="1" outlineLevel="1">
      <c r="A88" s="3"/>
      <c r="B88" s="83"/>
      <c r="C88" s="84">
        <v>625004</v>
      </c>
      <c r="D88" s="80" t="s">
        <v>141</v>
      </c>
      <c r="E88" s="81"/>
      <c r="F88" s="81"/>
      <c r="G88" s="81"/>
      <c r="H88" s="81"/>
      <c r="I88" s="81"/>
      <c r="J88" s="81"/>
      <c r="K88" s="82"/>
    </row>
    <row r="89" spans="1:11" ht="12.75" hidden="1" outlineLevel="1">
      <c r="A89" s="3"/>
      <c r="B89" s="83"/>
      <c r="C89" s="84">
        <v>625005</v>
      </c>
      <c r="D89" s="80" t="s">
        <v>142</v>
      </c>
      <c r="E89" s="81"/>
      <c r="F89" s="81"/>
      <c r="G89" s="81"/>
      <c r="H89" s="81"/>
      <c r="I89" s="81"/>
      <c r="J89" s="81"/>
      <c r="K89" s="82"/>
    </row>
    <row r="90" spans="1:11" ht="12.75" hidden="1" outlineLevel="1">
      <c r="A90" s="3"/>
      <c r="B90" s="83"/>
      <c r="C90" s="84">
        <v>625007</v>
      </c>
      <c r="D90" s="80" t="s">
        <v>143</v>
      </c>
      <c r="E90" s="81"/>
      <c r="F90" s="81"/>
      <c r="G90" s="81"/>
      <c r="H90" s="81"/>
      <c r="I90" s="81"/>
      <c r="J90" s="81"/>
      <c r="K90" s="82"/>
    </row>
    <row r="91" spans="1:11" ht="12.75" customHeight="1" hidden="1" outlineLevel="1">
      <c r="A91" s="3"/>
      <c r="B91" s="97" t="s">
        <v>205</v>
      </c>
      <c r="C91" s="102"/>
      <c r="D91" s="99" t="s">
        <v>207</v>
      </c>
      <c r="E91" s="100"/>
      <c r="F91" s="100">
        <f>F92+F93+F94+F95+F96+F97+F98+F99</f>
        <v>0</v>
      </c>
      <c r="G91" s="100">
        <f>G92+G93+G94+G95+G96+G97+G98+G99</f>
        <v>0</v>
      </c>
      <c r="H91" s="100"/>
      <c r="I91" s="100">
        <f>I92+I93+I94+I95+I96+I97+I98+I99</f>
        <v>0</v>
      </c>
      <c r="J91" s="100">
        <f>J92+J93+J94+J95+J96+J97+J98+J99</f>
        <v>0</v>
      </c>
      <c r="K91" s="101">
        <f>K92+K93+K94+K95+K96+K97+K98+K99</f>
        <v>0</v>
      </c>
    </row>
    <row r="92" spans="1:11" ht="12.75" hidden="1" outlineLevel="1">
      <c r="A92" s="3"/>
      <c r="B92" s="83"/>
      <c r="C92" s="79">
        <v>611</v>
      </c>
      <c r="D92" s="80" t="s">
        <v>128</v>
      </c>
      <c r="E92" s="81"/>
      <c r="F92" s="81"/>
      <c r="G92" s="81"/>
      <c r="H92" s="81"/>
      <c r="I92" s="81"/>
      <c r="J92" s="81"/>
      <c r="K92" s="82"/>
    </row>
    <row r="93" spans="1:11" ht="12.75" hidden="1" outlineLevel="1">
      <c r="A93" s="3"/>
      <c r="B93" s="83"/>
      <c r="C93" s="79">
        <v>623</v>
      </c>
      <c r="D93" s="80" t="s">
        <v>135</v>
      </c>
      <c r="E93" s="81"/>
      <c r="F93" s="81"/>
      <c r="G93" s="81"/>
      <c r="H93" s="81"/>
      <c r="I93" s="81"/>
      <c r="J93" s="81"/>
      <c r="K93" s="82"/>
    </row>
    <row r="94" spans="1:11" ht="12.75" hidden="1" outlineLevel="1">
      <c r="A94" s="3"/>
      <c r="B94" s="83"/>
      <c r="C94" s="79" t="s">
        <v>136</v>
      </c>
      <c r="D94" s="80" t="s">
        <v>137</v>
      </c>
      <c r="E94" s="81"/>
      <c r="F94" s="81"/>
      <c r="G94" s="81"/>
      <c r="H94" s="81"/>
      <c r="I94" s="81"/>
      <c r="J94" s="81"/>
      <c r="K94" s="82"/>
    </row>
    <row r="95" spans="1:11" ht="12.75" hidden="1" outlineLevel="1">
      <c r="A95" s="3"/>
      <c r="B95" s="83"/>
      <c r="C95" s="79" t="s">
        <v>138</v>
      </c>
      <c r="D95" s="80" t="s">
        <v>139</v>
      </c>
      <c r="E95" s="81"/>
      <c r="F95" s="81"/>
      <c r="G95" s="81"/>
      <c r="H95" s="81"/>
      <c r="I95" s="81"/>
      <c r="J95" s="81"/>
      <c r="K95" s="82"/>
    </row>
    <row r="96" spans="1:11" ht="12.75" hidden="1" outlineLevel="1">
      <c r="A96" s="3"/>
      <c r="B96" s="83"/>
      <c r="C96" s="84">
        <v>625003</v>
      </c>
      <c r="D96" s="80" t="s">
        <v>140</v>
      </c>
      <c r="E96" s="81"/>
      <c r="F96" s="81"/>
      <c r="G96" s="81"/>
      <c r="H96" s="81"/>
      <c r="I96" s="81"/>
      <c r="J96" s="81"/>
      <c r="K96" s="82"/>
    </row>
    <row r="97" spans="1:11" ht="12.75" hidden="1" outlineLevel="1">
      <c r="A97" s="3"/>
      <c r="B97" s="83"/>
      <c r="C97" s="84">
        <v>625004</v>
      </c>
      <c r="D97" s="80" t="s">
        <v>141</v>
      </c>
      <c r="E97" s="81"/>
      <c r="F97" s="81"/>
      <c r="G97" s="81"/>
      <c r="H97" s="81"/>
      <c r="I97" s="81"/>
      <c r="J97" s="81"/>
      <c r="K97" s="82"/>
    </row>
    <row r="98" spans="1:11" ht="12.75" hidden="1" outlineLevel="1">
      <c r="A98" s="3"/>
      <c r="B98" s="83"/>
      <c r="C98" s="84">
        <v>625005</v>
      </c>
      <c r="D98" s="80" t="s">
        <v>142</v>
      </c>
      <c r="E98" s="81"/>
      <c r="F98" s="81"/>
      <c r="G98" s="81"/>
      <c r="H98" s="81"/>
      <c r="I98" s="81"/>
      <c r="J98" s="81"/>
      <c r="K98" s="82"/>
    </row>
    <row r="99" spans="1:11" ht="12.75" hidden="1" outlineLevel="1">
      <c r="A99" s="3"/>
      <c r="B99" s="83"/>
      <c r="C99" s="84">
        <v>625007</v>
      </c>
      <c r="D99" s="80" t="s">
        <v>143</v>
      </c>
      <c r="E99" s="81"/>
      <c r="F99" s="81"/>
      <c r="G99" s="81"/>
      <c r="H99" s="81"/>
      <c r="I99" s="81"/>
      <c r="J99" s="81"/>
      <c r="K99" s="82"/>
    </row>
    <row r="100" spans="1:11" s="109" customFormat="1" ht="15" customHeight="1" outlineLevel="1">
      <c r="A100" s="103"/>
      <c r="B100" s="104"/>
      <c r="C100" s="105"/>
      <c r="D100" s="106" t="s">
        <v>208</v>
      </c>
      <c r="E100" s="107">
        <f aca="true" t="shared" si="8" ref="E100:K100">E101+E111</f>
        <v>0</v>
      </c>
      <c r="F100" s="107">
        <f t="shared" si="8"/>
        <v>0</v>
      </c>
      <c r="G100" s="107">
        <f t="shared" si="8"/>
        <v>2400</v>
      </c>
      <c r="H100" s="107">
        <f t="shared" si="8"/>
        <v>2000</v>
      </c>
      <c r="I100" s="107">
        <f t="shared" si="8"/>
        <v>2475</v>
      </c>
      <c r="J100" s="107">
        <f t="shared" si="8"/>
        <v>2475</v>
      </c>
      <c r="K100" s="108">
        <f t="shared" si="8"/>
        <v>2475</v>
      </c>
    </row>
    <row r="101" spans="1:11" s="37" customFormat="1" ht="13.5" customHeight="1" outlineLevel="1">
      <c r="A101" s="72"/>
      <c r="B101" s="85"/>
      <c r="C101" s="86">
        <v>620</v>
      </c>
      <c r="D101" s="75" t="s">
        <v>133</v>
      </c>
      <c r="E101" s="76">
        <v>0</v>
      </c>
      <c r="F101" s="76">
        <f aca="true" t="shared" si="9" ref="F101:K101">SUM(F102:F110)</f>
        <v>0</v>
      </c>
      <c r="G101" s="76">
        <f t="shared" si="9"/>
        <v>400</v>
      </c>
      <c r="H101" s="76">
        <f t="shared" si="9"/>
        <v>0</v>
      </c>
      <c r="I101" s="76">
        <f t="shared" si="9"/>
        <v>555</v>
      </c>
      <c r="J101" s="76">
        <f t="shared" si="9"/>
        <v>555</v>
      </c>
      <c r="K101" s="77">
        <f t="shared" si="9"/>
        <v>555</v>
      </c>
    </row>
    <row r="102" spans="1:11" ht="13.5" customHeight="1" hidden="1" outlineLevel="1">
      <c r="A102" s="3"/>
      <c r="B102" s="83"/>
      <c r="C102" s="79">
        <v>621</v>
      </c>
      <c r="D102" s="80" t="s">
        <v>134</v>
      </c>
      <c r="E102" s="81">
        <v>0</v>
      </c>
      <c r="F102" s="81"/>
      <c r="G102" s="81">
        <v>100</v>
      </c>
      <c r="H102" s="81"/>
      <c r="I102" s="81">
        <v>150</v>
      </c>
      <c r="J102" s="81">
        <v>150</v>
      </c>
      <c r="K102" s="82">
        <v>150</v>
      </c>
    </row>
    <row r="103" spans="1:11" ht="13.5" customHeight="1" hidden="1" outlineLevel="1">
      <c r="A103" s="3"/>
      <c r="B103" s="83"/>
      <c r="C103" s="79">
        <v>623</v>
      </c>
      <c r="D103" s="80" t="s">
        <v>135</v>
      </c>
      <c r="E103" s="81">
        <v>0</v>
      </c>
      <c r="F103" s="81"/>
      <c r="G103" s="81">
        <v>20</v>
      </c>
      <c r="H103" s="81"/>
      <c r="I103" s="81">
        <v>24</v>
      </c>
      <c r="J103" s="81">
        <v>24</v>
      </c>
      <c r="K103" s="82">
        <v>24</v>
      </c>
    </row>
    <row r="104" spans="1:11" ht="13.5" customHeight="1" hidden="1" outlineLevel="1">
      <c r="A104" s="3"/>
      <c r="B104" s="83"/>
      <c r="C104" s="79" t="s">
        <v>136</v>
      </c>
      <c r="D104" s="80" t="s">
        <v>137</v>
      </c>
      <c r="E104" s="81">
        <v>0</v>
      </c>
      <c r="F104" s="81"/>
      <c r="G104" s="81">
        <v>0</v>
      </c>
      <c r="H104" s="81"/>
      <c r="I104" s="81">
        <v>0</v>
      </c>
      <c r="J104" s="81">
        <v>0</v>
      </c>
      <c r="K104" s="82">
        <v>0</v>
      </c>
    </row>
    <row r="105" spans="1:11" ht="13.5" customHeight="1" hidden="1" outlineLevel="1">
      <c r="A105" s="3"/>
      <c r="B105" s="83"/>
      <c r="C105" s="79" t="s">
        <v>138</v>
      </c>
      <c r="D105" s="80" t="s">
        <v>139</v>
      </c>
      <c r="E105" s="81">
        <v>0</v>
      </c>
      <c r="F105" s="81"/>
      <c r="G105" s="81">
        <v>170</v>
      </c>
      <c r="H105" s="81"/>
      <c r="I105" s="81">
        <v>235</v>
      </c>
      <c r="J105" s="81">
        <v>235</v>
      </c>
      <c r="K105" s="82">
        <v>235</v>
      </c>
    </row>
    <row r="106" spans="1:11" ht="13.5" customHeight="1" hidden="1" outlineLevel="1">
      <c r="A106" s="3"/>
      <c r="B106" s="83"/>
      <c r="C106" s="84">
        <v>625003</v>
      </c>
      <c r="D106" s="80" t="s">
        <v>140</v>
      </c>
      <c r="E106" s="81">
        <v>0</v>
      </c>
      <c r="F106" s="81"/>
      <c r="G106" s="81">
        <v>10</v>
      </c>
      <c r="H106" s="81"/>
      <c r="I106" s="81">
        <v>16</v>
      </c>
      <c r="J106" s="81">
        <v>16</v>
      </c>
      <c r="K106" s="82">
        <v>16</v>
      </c>
    </row>
    <row r="107" spans="1:11" ht="13.5" customHeight="1" hidden="1" outlineLevel="1">
      <c r="A107" s="3"/>
      <c r="B107" s="83"/>
      <c r="C107" s="84">
        <v>625004</v>
      </c>
      <c r="D107" s="80" t="s">
        <v>141</v>
      </c>
      <c r="E107" s="81">
        <v>0</v>
      </c>
      <c r="F107" s="81"/>
      <c r="G107" s="81">
        <v>40</v>
      </c>
      <c r="H107" s="81"/>
      <c r="I107" s="81">
        <v>50</v>
      </c>
      <c r="J107" s="81">
        <v>50</v>
      </c>
      <c r="K107" s="82">
        <v>50</v>
      </c>
    </row>
    <row r="108" spans="1:11" ht="13.5" customHeight="1" hidden="1" outlineLevel="1">
      <c r="A108" s="3"/>
      <c r="B108" s="83"/>
      <c r="C108" s="84">
        <v>625005</v>
      </c>
      <c r="D108" s="80" t="s">
        <v>142</v>
      </c>
      <c r="E108" s="81">
        <v>0</v>
      </c>
      <c r="F108" s="81"/>
      <c r="G108" s="81">
        <v>0</v>
      </c>
      <c r="H108" s="81"/>
      <c r="I108" s="81">
        <v>0</v>
      </c>
      <c r="J108" s="81">
        <v>0</v>
      </c>
      <c r="K108" s="82">
        <v>0</v>
      </c>
    </row>
    <row r="109" spans="1:11" ht="13.5" customHeight="1" hidden="1" outlineLevel="1">
      <c r="A109" s="3"/>
      <c r="B109" s="83"/>
      <c r="C109" s="84">
        <v>625007</v>
      </c>
      <c r="D109" s="80" t="s">
        <v>143</v>
      </c>
      <c r="E109" s="81">
        <v>0</v>
      </c>
      <c r="F109" s="81"/>
      <c r="G109" s="81">
        <v>60</v>
      </c>
      <c r="H109" s="81"/>
      <c r="I109" s="81">
        <v>80</v>
      </c>
      <c r="J109" s="81">
        <v>80</v>
      </c>
      <c r="K109" s="82">
        <v>80</v>
      </c>
    </row>
    <row r="110" spans="1:11" ht="13.5" customHeight="1" hidden="1" outlineLevel="1">
      <c r="A110" s="3"/>
      <c r="B110" s="83"/>
      <c r="C110" s="79">
        <v>627</v>
      </c>
      <c r="D110" s="80" t="s">
        <v>144</v>
      </c>
      <c r="E110" s="81"/>
      <c r="F110" s="81"/>
      <c r="G110" s="81"/>
      <c r="H110" s="81"/>
      <c r="I110" s="81"/>
      <c r="J110" s="81"/>
      <c r="K110" s="82"/>
    </row>
    <row r="111" spans="1:11" ht="13.5" customHeight="1" outlineLevel="1">
      <c r="A111" s="3"/>
      <c r="B111" s="85"/>
      <c r="C111" s="86">
        <v>637026</v>
      </c>
      <c r="D111" s="75" t="s">
        <v>209</v>
      </c>
      <c r="E111" s="76"/>
      <c r="F111" s="76">
        <v>0</v>
      </c>
      <c r="G111" s="76">
        <v>2000</v>
      </c>
      <c r="H111" s="76">
        <v>2000</v>
      </c>
      <c r="I111" s="76">
        <v>1920</v>
      </c>
      <c r="J111" s="76">
        <v>1920</v>
      </c>
      <c r="K111" s="77">
        <v>1920</v>
      </c>
    </row>
    <row r="112" spans="1:11" s="109" customFormat="1" ht="18" customHeight="1" outlineLevel="1">
      <c r="A112" s="103"/>
      <c r="B112" s="110" t="s">
        <v>210</v>
      </c>
      <c r="C112" s="111"/>
      <c r="D112" s="112"/>
      <c r="E112" s="70">
        <f aca="true" t="shared" si="10" ref="E112:K112">SUM(E113)</f>
        <v>389.57</v>
      </c>
      <c r="F112" s="70">
        <f t="shared" si="10"/>
        <v>951.77</v>
      </c>
      <c r="G112" s="70">
        <f t="shared" si="10"/>
        <v>400</v>
      </c>
      <c r="H112" s="70">
        <f t="shared" si="10"/>
        <v>1000</v>
      </c>
      <c r="I112" s="70">
        <f t="shared" si="10"/>
        <v>1000</v>
      </c>
      <c r="J112" s="70">
        <f t="shared" si="10"/>
        <v>1000</v>
      </c>
      <c r="K112" s="71">
        <f t="shared" si="10"/>
        <v>1000</v>
      </c>
    </row>
    <row r="113" spans="1:11" ht="13.5" customHeight="1" hidden="1" outlineLevel="1">
      <c r="A113" s="3"/>
      <c r="B113" s="83"/>
      <c r="C113" s="84">
        <v>637012</v>
      </c>
      <c r="D113" s="80" t="s">
        <v>211</v>
      </c>
      <c r="E113" s="81">
        <v>389.57</v>
      </c>
      <c r="F113" s="81">
        <v>951.77</v>
      </c>
      <c r="G113" s="81">
        <v>400</v>
      </c>
      <c r="H113" s="81">
        <v>1000</v>
      </c>
      <c r="I113" s="81">
        <v>1000</v>
      </c>
      <c r="J113" s="81">
        <v>1000</v>
      </c>
      <c r="K113" s="82">
        <v>1000</v>
      </c>
    </row>
    <row r="114" spans="1:11" s="109" customFormat="1" ht="18" customHeight="1" collapsed="1">
      <c r="A114" s="103"/>
      <c r="B114" s="110" t="s">
        <v>428</v>
      </c>
      <c r="C114" s="113"/>
      <c r="D114" s="112"/>
      <c r="E114" s="114">
        <f aca="true" t="shared" si="11" ref="E114:K114">E115+E117+E122+E124+E126+E129+E132+E133</f>
        <v>178.51999999999998</v>
      </c>
      <c r="F114" s="114">
        <f t="shared" si="11"/>
        <v>193.65</v>
      </c>
      <c r="G114" s="114">
        <f t="shared" si="11"/>
        <v>200</v>
      </c>
      <c r="H114" s="114">
        <f t="shared" si="11"/>
        <v>190</v>
      </c>
      <c r="I114" s="114">
        <f t="shared" si="11"/>
        <v>279</v>
      </c>
      <c r="J114" s="114">
        <f t="shared" si="11"/>
        <v>279</v>
      </c>
      <c r="K114" s="115">
        <f t="shared" si="11"/>
        <v>279</v>
      </c>
    </row>
    <row r="115" spans="1:11" s="118" customFormat="1" ht="13.5" customHeight="1">
      <c r="A115" s="116"/>
      <c r="B115" s="117"/>
      <c r="C115" s="89">
        <v>610</v>
      </c>
      <c r="D115" s="93" t="s">
        <v>127</v>
      </c>
      <c r="E115" s="90">
        <f aca="true" t="shared" si="12" ref="E115:K115">SUM(E116)</f>
        <v>132.29</v>
      </c>
      <c r="F115" s="90">
        <f t="shared" si="12"/>
        <v>143.5</v>
      </c>
      <c r="G115" s="90">
        <f t="shared" si="12"/>
        <v>140</v>
      </c>
      <c r="H115" s="90">
        <f t="shared" si="12"/>
        <v>140</v>
      </c>
      <c r="I115" s="90">
        <f t="shared" si="12"/>
        <v>180</v>
      </c>
      <c r="J115" s="90">
        <f t="shared" si="12"/>
        <v>180</v>
      </c>
      <c r="K115" s="92">
        <f t="shared" si="12"/>
        <v>180</v>
      </c>
    </row>
    <row r="116" spans="1:11" ht="13.5" customHeight="1" hidden="1" outlineLevel="1">
      <c r="A116" s="3"/>
      <c r="B116" s="83"/>
      <c r="C116" s="79">
        <v>611</v>
      </c>
      <c r="D116" s="80" t="s">
        <v>128</v>
      </c>
      <c r="E116" s="81">
        <v>132.29</v>
      </c>
      <c r="F116" s="81">
        <v>143.5</v>
      </c>
      <c r="G116" s="81">
        <v>140</v>
      </c>
      <c r="H116" s="81">
        <v>140</v>
      </c>
      <c r="I116" s="81">
        <v>180</v>
      </c>
      <c r="J116" s="81">
        <v>180</v>
      </c>
      <c r="K116" s="82">
        <v>180</v>
      </c>
    </row>
    <row r="117" spans="1:11" s="118" customFormat="1" ht="13.5" customHeight="1" collapsed="1">
      <c r="A117" s="116"/>
      <c r="B117" s="117"/>
      <c r="C117" s="96">
        <v>620</v>
      </c>
      <c r="D117" s="93" t="s">
        <v>133</v>
      </c>
      <c r="E117" s="119">
        <f aca="true" t="shared" si="13" ref="E117:K117">SUM(E118:E121)</f>
        <v>46.230000000000004</v>
      </c>
      <c r="F117" s="119">
        <f t="shared" si="13"/>
        <v>50.15</v>
      </c>
      <c r="G117" s="119">
        <f t="shared" si="13"/>
        <v>60</v>
      </c>
      <c r="H117" s="119">
        <f t="shared" si="13"/>
        <v>50</v>
      </c>
      <c r="I117" s="119">
        <f t="shared" si="13"/>
        <v>99</v>
      </c>
      <c r="J117" s="119">
        <f t="shared" si="13"/>
        <v>99</v>
      </c>
      <c r="K117" s="120">
        <f t="shared" si="13"/>
        <v>99</v>
      </c>
    </row>
    <row r="118" spans="1:11" ht="13.5" customHeight="1" hidden="1" outlineLevel="1">
      <c r="A118" s="3"/>
      <c r="B118" s="83"/>
      <c r="C118" s="79">
        <v>621</v>
      </c>
      <c r="D118" s="80" t="s">
        <v>212</v>
      </c>
      <c r="E118" s="81">
        <v>13.23</v>
      </c>
      <c r="F118" s="81">
        <v>14.35</v>
      </c>
      <c r="G118" s="81">
        <v>20</v>
      </c>
      <c r="H118" s="81">
        <v>14</v>
      </c>
      <c r="I118" s="81">
        <v>30</v>
      </c>
      <c r="J118" s="81">
        <v>30</v>
      </c>
      <c r="K118" s="82">
        <v>30</v>
      </c>
    </row>
    <row r="119" spans="1:11" ht="13.5" customHeight="1" hidden="1" outlineLevel="1">
      <c r="A119" s="3"/>
      <c r="B119" s="83"/>
      <c r="C119" s="79">
        <v>623</v>
      </c>
      <c r="D119" s="80" t="s">
        <v>213</v>
      </c>
      <c r="E119" s="81"/>
      <c r="F119" s="81"/>
      <c r="G119" s="81"/>
      <c r="H119" s="81"/>
      <c r="I119" s="81"/>
      <c r="J119" s="81"/>
      <c r="K119" s="82"/>
    </row>
    <row r="120" spans="1:11" ht="13.5" customHeight="1" hidden="1" outlineLevel="1">
      <c r="A120" s="3"/>
      <c r="B120" s="83"/>
      <c r="C120" s="79">
        <v>625</v>
      </c>
      <c r="D120" s="80" t="s">
        <v>214</v>
      </c>
      <c r="E120" s="81">
        <v>33</v>
      </c>
      <c r="F120" s="81">
        <v>35.8</v>
      </c>
      <c r="G120" s="81">
        <v>40</v>
      </c>
      <c r="H120" s="81">
        <v>36</v>
      </c>
      <c r="I120" s="81">
        <v>69</v>
      </c>
      <c r="J120" s="81">
        <v>69</v>
      </c>
      <c r="K120" s="82">
        <v>69</v>
      </c>
    </row>
    <row r="121" spans="1:11" ht="12.75" customHeight="1" hidden="1" outlineLevel="1">
      <c r="A121" s="3"/>
      <c r="B121" s="83"/>
      <c r="C121" s="79">
        <v>627</v>
      </c>
      <c r="D121" s="80" t="s">
        <v>215</v>
      </c>
      <c r="E121" s="81"/>
      <c r="F121" s="81"/>
      <c r="G121" s="81"/>
      <c r="H121" s="81"/>
      <c r="I121" s="81"/>
      <c r="J121" s="81"/>
      <c r="K121" s="82"/>
    </row>
    <row r="122" spans="1:11" s="118" customFormat="1" ht="12.75" customHeight="1" hidden="1">
      <c r="A122" s="116"/>
      <c r="B122" s="117"/>
      <c r="C122" s="89">
        <v>632</v>
      </c>
      <c r="D122" s="93" t="s">
        <v>150</v>
      </c>
      <c r="E122" s="119">
        <f aca="true" t="shared" si="14" ref="E122:K122">SUM(E123)</f>
        <v>0</v>
      </c>
      <c r="F122" s="119">
        <f t="shared" si="14"/>
        <v>0</v>
      </c>
      <c r="G122" s="119">
        <f t="shared" si="14"/>
        <v>0</v>
      </c>
      <c r="H122" s="119">
        <f t="shared" si="14"/>
        <v>0</v>
      </c>
      <c r="I122" s="119">
        <f t="shared" si="14"/>
        <v>0</v>
      </c>
      <c r="J122" s="119">
        <f t="shared" si="14"/>
        <v>0</v>
      </c>
      <c r="K122" s="120">
        <f t="shared" si="14"/>
        <v>0</v>
      </c>
    </row>
    <row r="123" spans="1:11" ht="12.75" customHeight="1" hidden="1" outlineLevel="1">
      <c r="A123" s="3"/>
      <c r="B123" s="83"/>
      <c r="C123" s="84">
        <v>632003</v>
      </c>
      <c r="D123" s="80" t="s">
        <v>216</v>
      </c>
      <c r="E123" s="81"/>
      <c r="F123" s="81"/>
      <c r="G123" s="81"/>
      <c r="H123" s="81"/>
      <c r="I123" s="81"/>
      <c r="J123" s="81"/>
      <c r="K123" s="82"/>
    </row>
    <row r="124" spans="2:11" s="116" customFormat="1" ht="12.75" customHeight="1" hidden="1">
      <c r="B124" s="117"/>
      <c r="C124" s="89">
        <v>633</v>
      </c>
      <c r="D124" s="17" t="s">
        <v>155</v>
      </c>
      <c r="E124" s="119">
        <f aca="true" t="shared" si="15" ref="E124:K124">SUM(E125)</f>
        <v>0</v>
      </c>
      <c r="F124" s="119">
        <f t="shared" si="15"/>
        <v>0</v>
      </c>
      <c r="G124" s="119">
        <f t="shared" si="15"/>
        <v>0</v>
      </c>
      <c r="H124" s="119">
        <f t="shared" si="15"/>
        <v>0</v>
      </c>
      <c r="I124" s="119">
        <f t="shared" si="15"/>
        <v>0</v>
      </c>
      <c r="J124" s="119">
        <f t="shared" si="15"/>
        <v>0</v>
      </c>
      <c r="K124" s="120">
        <f t="shared" si="15"/>
        <v>0</v>
      </c>
    </row>
    <row r="125" spans="1:11" ht="12.75" customHeight="1" hidden="1" outlineLevel="1">
      <c r="A125" s="3"/>
      <c r="B125" s="83"/>
      <c r="C125" s="84">
        <v>633006</v>
      </c>
      <c r="D125" s="80" t="s">
        <v>161</v>
      </c>
      <c r="E125" s="81"/>
      <c r="F125" s="81"/>
      <c r="G125" s="81"/>
      <c r="H125" s="81"/>
      <c r="I125" s="81"/>
      <c r="J125" s="81"/>
      <c r="K125" s="82"/>
    </row>
    <row r="126" spans="2:11" s="116" customFormat="1" ht="12.75" customHeight="1" hidden="1">
      <c r="B126" s="117"/>
      <c r="C126" s="89">
        <v>635</v>
      </c>
      <c r="D126" s="17" t="s">
        <v>174</v>
      </c>
      <c r="E126" s="119">
        <f aca="true" t="shared" si="16" ref="E126:K126">SUM(E127:E128)</f>
        <v>0</v>
      </c>
      <c r="F126" s="119">
        <f t="shared" si="16"/>
        <v>0</v>
      </c>
      <c r="G126" s="119">
        <f t="shared" si="16"/>
        <v>0</v>
      </c>
      <c r="H126" s="119">
        <f t="shared" si="16"/>
        <v>0</v>
      </c>
      <c r="I126" s="119">
        <f t="shared" si="16"/>
        <v>0</v>
      </c>
      <c r="J126" s="119">
        <f t="shared" si="16"/>
        <v>0</v>
      </c>
      <c r="K126" s="120">
        <f t="shared" si="16"/>
        <v>0</v>
      </c>
    </row>
    <row r="127" spans="1:11" ht="12.75" customHeight="1" hidden="1" outlineLevel="1">
      <c r="A127" s="3"/>
      <c r="B127" s="83"/>
      <c r="C127" s="84">
        <v>635002</v>
      </c>
      <c r="D127" s="80" t="s">
        <v>178</v>
      </c>
      <c r="E127" s="81"/>
      <c r="F127" s="81"/>
      <c r="G127" s="81"/>
      <c r="H127" s="81"/>
      <c r="I127" s="81"/>
      <c r="J127" s="81"/>
      <c r="K127" s="82"/>
    </row>
    <row r="128" spans="1:11" ht="12.75" customHeight="1" hidden="1" outlineLevel="1">
      <c r="A128" s="3"/>
      <c r="B128" s="83"/>
      <c r="C128" s="84">
        <v>635003</v>
      </c>
      <c r="D128" s="80" t="s">
        <v>217</v>
      </c>
      <c r="E128" s="81"/>
      <c r="F128" s="81"/>
      <c r="G128" s="81"/>
      <c r="H128" s="81"/>
      <c r="I128" s="81"/>
      <c r="J128" s="81"/>
      <c r="K128" s="82"/>
    </row>
    <row r="129" spans="1:11" s="118" customFormat="1" ht="12.75" customHeight="1" hidden="1">
      <c r="A129" s="116"/>
      <c r="B129" s="117"/>
      <c r="C129" s="89">
        <v>637</v>
      </c>
      <c r="D129" s="17" t="s">
        <v>182</v>
      </c>
      <c r="E129" s="119">
        <f aca="true" t="shared" si="17" ref="E129:K129">SUM(E130:E131)</f>
        <v>0</v>
      </c>
      <c r="F129" s="119">
        <f t="shared" si="17"/>
        <v>0</v>
      </c>
      <c r="G129" s="119">
        <f t="shared" si="17"/>
        <v>0</v>
      </c>
      <c r="H129" s="119">
        <f t="shared" si="17"/>
        <v>0</v>
      </c>
      <c r="I129" s="119">
        <f t="shared" si="17"/>
        <v>0</v>
      </c>
      <c r="J129" s="119">
        <f t="shared" si="17"/>
        <v>0</v>
      </c>
      <c r="K129" s="120">
        <f t="shared" si="17"/>
        <v>0</v>
      </c>
    </row>
    <row r="130" spans="1:11" ht="12.75" customHeight="1" hidden="1" outlineLevel="1">
      <c r="A130" s="3"/>
      <c r="B130" s="83"/>
      <c r="C130" s="84">
        <v>637001</v>
      </c>
      <c r="D130" s="80" t="s">
        <v>184</v>
      </c>
      <c r="E130" s="81"/>
      <c r="F130" s="81"/>
      <c r="G130" s="81"/>
      <c r="H130" s="81"/>
      <c r="I130" s="81"/>
      <c r="J130" s="81"/>
      <c r="K130" s="82"/>
    </row>
    <row r="131" spans="1:11" ht="12.75" customHeight="1" hidden="1" outlineLevel="1">
      <c r="A131" s="3"/>
      <c r="B131" s="83"/>
      <c r="C131" s="84">
        <v>637026</v>
      </c>
      <c r="D131" s="80" t="s">
        <v>197</v>
      </c>
      <c r="E131" s="81"/>
      <c r="F131" s="81"/>
      <c r="G131" s="81"/>
      <c r="H131" s="81"/>
      <c r="I131" s="81"/>
      <c r="J131" s="81"/>
      <c r="K131" s="82"/>
    </row>
    <row r="132" spans="1:11" s="118" customFormat="1" ht="12.75" customHeight="1" hidden="1">
      <c r="A132" s="116"/>
      <c r="B132" s="117"/>
      <c r="C132" s="96">
        <v>642014</v>
      </c>
      <c r="D132" s="93" t="s">
        <v>218</v>
      </c>
      <c r="E132" s="91"/>
      <c r="F132" s="90"/>
      <c r="G132" s="90"/>
      <c r="H132" s="91"/>
      <c r="I132" s="90"/>
      <c r="J132" s="90"/>
      <c r="K132" s="92"/>
    </row>
    <row r="133" spans="1:11" s="118" customFormat="1" ht="12.75" customHeight="1" hidden="1">
      <c r="A133" s="116"/>
      <c r="B133" s="117"/>
      <c r="C133" s="96">
        <v>642001</v>
      </c>
      <c r="D133" s="93" t="s">
        <v>219</v>
      </c>
      <c r="E133" s="91"/>
      <c r="F133" s="90"/>
      <c r="G133" s="90"/>
      <c r="H133" s="91"/>
      <c r="I133" s="90"/>
      <c r="J133" s="90"/>
      <c r="K133" s="92"/>
    </row>
    <row r="134" spans="1:11" ht="18" customHeight="1">
      <c r="A134" s="3"/>
      <c r="B134" s="110" t="s">
        <v>220</v>
      </c>
      <c r="C134" s="121"/>
      <c r="D134" s="122"/>
      <c r="E134" s="123">
        <f aca="true" t="shared" si="18" ref="E134:K134">E135+E137+E141+E142+E145+E149</f>
        <v>525.37</v>
      </c>
      <c r="F134" s="123">
        <f t="shared" si="18"/>
        <v>569.02</v>
      </c>
      <c r="G134" s="123">
        <f t="shared" si="18"/>
        <v>0</v>
      </c>
      <c r="H134" s="114">
        <f t="shared" si="18"/>
        <v>570</v>
      </c>
      <c r="I134" s="123">
        <f t="shared" si="18"/>
        <v>0</v>
      </c>
      <c r="J134" s="123">
        <f t="shared" si="18"/>
        <v>0</v>
      </c>
      <c r="K134" s="124">
        <f t="shared" si="18"/>
        <v>0</v>
      </c>
    </row>
    <row r="135" spans="1:11" s="118" customFormat="1" ht="13.5" customHeight="1">
      <c r="A135" s="116"/>
      <c r="B135" s="117"/>
      <c r="C135" s="89">
        <v>610</v>
      </c>
      <c r="D135" s="93" t="s">
        <v>127</v>
      </c>
      <c r="E135" s="119">
        <f>E136</f>
        <v>268.2</v>
      </c>
      <c r="F135" s="119">
        <v>37.05</v>
      </c>
      <c r="G135" s="119">
        <f>G136</f>
        <v>0</v>
      </c>
      <c r="H135" s="119">
        <v>37</v>
      </c>
      <c r="I135" s="119">
        <f>I136</f>
        <v>0</v>
      </c>
      <c r="J135" s="119">
        <f>J136</f>
        <v>0</v>
      </c>
      <c r="K135" s="120">
        <f>K136</f>
        <v>0</v>
      </c>
    </row>
    <row r="136" spans="1:11" ht="13.5" customHeight="1" hidden="1">
      <c r="A136" s="3"/>
      <c r="B136" s="83"/>
      <c r="C136" s="79">
        <v>614</v>
      </c>
      <c r="D136" s="80" t="s">
        <v>131</v>
      </c>
      <c r="E136" s="81">
        <v>268.2</v>
      </c>
      <c r="F136" s="81"/>
      <c r="G136" s="81"/>
      <c r="H136" s="81"/>
      <c r="I136" s="81"/>
      <c r="J136" s="81"/>
      <c r="K136" s="82"/>
    </row>
    <row r="137" spans="2:11" s="116" customFormat="1" ht="13.5" customHeight="1">
      <c r="B137" s="117"/>
      <c r="C137" s="96">
        <v>620</v>
      </c>
      <c r="D137" s="93" t="s">
        <v>133</v>
      </c>
      <c r="E137" s="119">
        <f>SUM(E138:E140)</f>
        <v>0</v>
      </c>
      <c r="F137" s="119">
        <v>12.95</v>
      </c>
      <c r="G137" s="119">
        <f>SUM(G138:G140)</f>
        <v>0</v>
      </c>
      <c r="H137" s="119">
        <v>13</v>
      </c>
      <c r="I137" s="119">
        <f>SUM(I138:I140)</f>
        <v>0</v>
      </c>
      <c r="J137" s="119">
        <f>SUM(J138:J140)</f>
        <v>0</v>
      </c>
      <c r="K137" s="120">
        <f>SUM(K138:K140)</f>
        <v>0</v>
      </c>
    </row>
    <row r="138" spans="1:11" ht="13.5" customHeight="1" hidden="1">
      <c r="A138" s="3"/>
      <c r="B138" s="83"/>
      <c r="C138" s="84">
        <v>621</v>
      </c>
      <c r="D138" s="80" t="s">
        <v>221</v>
      </c>
      <c r="E138" s="125"/>
      <c r="F138" s="125"/>
      <c r="G138" s="125"/>
      <c r="H138" s="125"/>
      <c r="I138" s="125"/>
      <c r="J138" s="125"/>
      <c r="K138" s="126"/>
    </row>
    <row r="139" spans="1:11" ht="13.5" customHeight="1" hidden="1">
      <c r="A139" s="3"/>
      <c r="B139" s="83"/>
      <c r="C139" s="84">
        <v>623</v>
      </c>
      <c r="D139" s="80" t="s">
        <v>213</v>
      </c>
      <c r="E139" s="125"/>
      <c r="F139" s="125"/>
      <c r="G139" s="125"/>
      <c r="H139" s="125"/>
      <c r="I139" s="125"/>
      <c r="J139" s="125"/>
      <c r="K139" s="126"/>
    </row>
    <row r="140" spans="1:11" ht="13.5" customHeight="1" hidden="1">
      <c r="A140" s="3"/>
      <c r="B140" s="83"/>
      <c r="C140" s="84">
        <v>625003</v>
      </c>
      <c r="D140" s="80" t="s">
        <v>222</v>
      </c>
      <c r="E140" s="81"/>
      <c r="F140" s="81"/>
      <c r="G140" s="81"/>
      <c r="H140" s="81"/>
      <c r="I140" s="81"/>
      <c r="J140" s="81"/>
      <c r="K140" s="82"/>
    </row>
    <row r="141" spans="2:11" s="116" customFormat="1" ht="13.5" customHeight="1">
      <c r="B141" s="117"/>
      <c r="C141" s="96">
        <v>631001</v>
      </c>
      <c r="D141" s="93" t="s">
        <v>147</v>
      </c>
      <c r="E141" s="90">
        <v>32.52</v>
      </c>
      <c r="F141" s="90">
        <v>10.98</v>
      </c>
      <c r="G141" s="90">
        <v>0</v>
      </c>
      <c r="H141" s="90">
        <v>11</v>
      </c>
      <c r="I141" s="90">
        <v>0</v>
      </c>
      <c r="J141" s="90">
        <v>0</v>
      </c>
      <c r="K141" s="92">
        <v>0</v>
      </c>
    </row>
    <row r="142" spans="1:11" s="118" customFormat="1" ht="13.5" customHeight="1">
      <c r="A142" s="116"/>
      <c r="B142" s="117"/>
      <c r="C142" s="89">
        <v>632</v>
      </c>
      <c r="D142" s="93" t="s">
        <v>150</v>
      </c>
      <c r="E142" s="119">
        <f>SUM(E143:E144)</f>
        <v>0</v>
      </c>
      <c r="F142" s="119">
        <v>44.8</v>
      </c>
      <c r="G142" s="119">
        <f>SUM(G143:G144)</f>
        <v>0</v>
      </c>
      <c r="H142" s="119">
        <v>44</v>
      </c>
      <c r="I142" s="119">
        <f>SUM(I143:I144)</f>
        <v>0</v>
      </c>
      <c r="J142" s="119">
        <f>SUM(J143:J144)</f>
        <v>0</v>
      </c>
      <c r="K142" s="120">
        <f>SUM(K143:K144)</f>
        <v>0</v>
      </c>
    </row>
    <row r="143" spans="1:11" ht="13.5" customHeight="1" hidden="1">
      <c r="A143" s="3"/>
      <c r="B143" s="83"/>
      <c r="C143" s="84">
        <v>632001</v>
      </c>
      <c r="D143" s="80" t="s">
        <v>223</v>
      </c>
      <c r="E143" s="125"/>
      <c r="F143" s="125"/>
      <c r="G143" s="125"/>
      <c r="H143" s="125"/>
      <c r="I143" s="125"/>
      <c r="J143" s="125"/>
      <c r="K143" s="126"/>
    </row>
    <row r="144" spans="1:11" ht="13.5" customHeight="1" hidden="1">
      <c r="A144" s="3"/>
      <c r="B144" s="83"/>
      <c r="C144" s="84">
        <v>632003</v>
      </c>
      <c r="D144" s="80" t="s">
        <v>216</v>
      </c>
      <c r="E144" s="81"/>
      <c r="F144" s="81"/>
      <c r="G144" s="81"/>
      <c r="H144" s="81"/>
      <c r="I144" s="81"/>
      <c r="J144" s="81"/>
      <c r="K144" s="82"/>
    </row>
    <row r="145" spans="2:11" s="116" customFormat="1" ht="13.5" customHeight="1">
      <c r="B145" s="117"/>
      <c r="C145" s="89">
        <v>633</v>
      </c>
      <c r="D145" s="17" t="s">
        <v>155</v>
      </c>
      <c r="E145" s="119">
        <f>SUM(E146:E147)</f>
        <v>86.79</v>
      </c>
      <c r="F145" s="119">
        <v>30</v>
      </c>
      <c r="G145" s="119">
        <f>SUM(G146:G147)</f>
        <v>0</v>
      </c>
      <c r="H145" s="119">
        <v>30</v>
      </c>
      <c r="I145" s="119">
        <f>SUM(I146:I147)</f>
        <v>0</v>
      </c>
      <c r="J145" s="119">
        <f>SUM(J146:J147)</f>
        <v>0</v>
      </c>
      <c r="K145" s="120">
        <f>SUM(K146:K147)</f>
        <v>0</v>
      </c>
    </row>
    <row r="146" spans="1:11" ht="13.5" customHeight="1" hidden="1">
      <c r="A146" s="3"/>
      <c r="B146" s="83"/>
      <c r="C146" s="84">
        <v>633006</v>
      </c>
      <c r="D146" s="80" t="s">
        <v>161</v>
      </c>
      <c r="E146" s="125">
        <v>65.79</v>
      </c>
      <c r="F146" s="125"/>
      <c r="G146" s="125"/>
      <c r="H146" s="125"/>
      <c r="I146" s="125"/>
      <c r="J146" s="125"/>
      <c r="K146" s="126"/>
    </row>
    <row r="147" spans="1:11" ht="13.5" customHeight="1" hidden="1">
      <c r="A147" s="3"/>
      <c r="B147" s="83"/>
      <c r="C147" s="84">
        <v>633016</v>
      </c>
      <c r="D147" s="80" t="s">
        <v>224</v>
      </c>
      <c r="E147" s="125">
        <v>21</v>
      </c>
      <c r="F147" s="125"/>
      <c r="G147" s="125"/>
      <c r="H147" s="125"/>
      <c r="I147" s="125"/>
      <c r="J147" s="125"/>
      <c r="K147" s="126"/>
    </row>
    <row r="148" spans="1:11" ht="13.5" customHeight="1" hidden="1">
      <c r="A148" s="3"/>
      <c r="B148" s="83"/>
      <c r="C148" s="84">
        <v>635006</v>
      </c>
      <c r="D148" s="80" t="s">
        <v>174</v>
      </c>
      <c r="E148" s="125"/>
      <c r="F148" s="125"/>
      <c r="G148" s="125"/>
      <c r="H148" s="125"/>
      <c r="I148" s="125"/>
      <c r="J148" s="125"/>
      <c r="K148" s="126"/>
    </row>
    <row r="149" spans="2:11" s="116" customFormat="1" ht="13.5" customHeight="1">
      <c r="B149" s="117"/>
      <c r="C149" s="89">
        <v>637</v>
      </c>
      <c r="D149" s="17" t="s">
        <v>182</v>
      </c>
      <c r="E149" s="119">
        <f>SUM(E150:E154)</f>
        <v>137.86</v>
      </c>
      <c r="F149" s="119">
        <v>433.24</v>
      </c>
      <c r="G149" s="119">
        <f>SUM(G150:G154)</f>
        <v>0</v>
      </c>
      <c r="H149" s="119">
        <v>435</v>
      </c>
      <c r="I149" s="119">
        <f>SUM(I150:I154)</f>
        <v>0</v>
      </c>
      <c r="J149" s="119">
        <f>SUM(J150:J154)</f>
        <v>0</v>
      </c>
      <c r="K149" s="120">
        <f>SUM(K150:K154)</f>
        <v>0</v>
      </c>
    </row>
    <row r="150" spans="1:11" ht="13.5" customHeight="1" hidden="1">
      <c r="A150" s="3"/>
      <c r="B150" s="83"/>
      <c r="C150" s="84">
        <v>637001</v>
      </c>
      <c r="D150" s="80" t="s">
        <v>184</v>
      </c>
      <c r="E150" s="125"/>
      <c r="F150" s="125"/>
      <c r="G150" s="125"/>
      <c r="H150" s="125"/>
      <c r="I150" s="125"/>
      <c r="J150" s="125"/>
      <c r="K150" s="126"/>
    </row>
    <row r="151" spans="1:11" ht="13.5" customHeight="1" hidden="1">
      <c r="A151" s="3"/>
      <c r="B151" s="83"/>
      <c r="C151" s="84">
        <v>637007</v>
      </c>
      <c r="D151" s="80" t="s">
        <v>147</v>
      </c>
      <c r="E151" s="125"/>
      <c r="F151" s="125"/>
      <c r="G151" s="125"/>
      <c r="H151" s="125"/>
      <c r="I151" s="125"/>
      <c r="J151" s="125"/>
      <c r="K151" s="126"/>
    </row>
    <row r="152" spans="1:11" ht="13.5" customHeight="1" hidden="1">
      <c r="A152" s="3"/>
      <c r="B152" s="83"/>
      <c r="C152" s="84">
        <v>637014</v>
      </c>
      <c r="D152" s="80" t="s">
        <v>193</v>
      </c>
      <c r="E152" s="125">
        <v>137.86</v>
      </c>
      <c r="F152" s="125"/>
      <c r="G152" s="125"/>
      <c r="H152" s="125"/>
      <c r="I152" s="125"/>
      <c r="J152" s="125"/>
      <c r="K152" s="126"/>
    </row>
    <row r="153" spans="1:11" ht="13.5" customHeight="1" hidden="1">
      <c r="A153" s="3"/>
      <c r="B153" s="83"/>
      <c r="C153" s="84">
        <v>637026</v>
      </c>
      <c r="D153" s="80" t="s">
        <v>197</v>
      </c>
      <c r="E153" s="125"/>
      <c r="F153" s="125"/>
      <c r="G153" s="125"/>
      <c r="H153" s="125"/>
      <c r="I153" s="125"/>
      <c r="J153" s="125"/>
      <c r="K153" s="126"/>
    </row>
    <row r="154" spans="1:11" ht="13.5" customHeight="1" hidden="1">
      <c r="A154" s="3"/>
      <c r="B154" s="83"/>
      <c r="C154" s="84">
        <v>637027</v>
      </c>
      <c r="D154" s="80" t="s">
        <v>225</v>
      </c>
      <c r="E154" s="125"/>
      <c r="F154" s="125"/>
      <c r="G154" s="125"/>
      <c r="H154" s="125"/>
      <c r="I154" s="125"/>
      <c r="J154" s="125"/>
      <c r="K154" s="126"/>
    </row>
    <row r="155" spans="1:11" ht="12.75" customHeight="1">
      <c r="A155" s="3"/>
      <c r="B155" s="127" t="s">
        <v>226</v>
      </c>
      <c r="C155" s="128"/>
      <c r="D155" s="129"/>
      <c r="E155" s="114">
        <f aca="true" t="shared" si="19" ref="E155:K155">E156</f>
        <v>0</v>
      </c>
      <c r="F155" s="114">
        <f t="shared" si="19"/>
        <v>69.85</v>
      </c>
      <c r="G155" s="114">
        <f t="shared" si="19"/>
        <v>135</v>
      </c>
      <c r="H155" s="114">
        <f t="shared" si="19"/>
        <v>1500</v>
      </c>
      <c r="I155" s="114">
        <f t="shared" si="19"/>
        <v>1500</v>
      </c>
      <c r="J155" s="114">
        <f t="shared" si="19"/>
        <v>1500</v>
      </c>
      <c r="K155" s="115">
        <f t="shared" si="19"/>
        <v>1500</v>
      </c>
    </row>
    <row r="156" spans="2:11" s="116" customFormat="1" ht="12.75" customHeight="1">
      <c r="B156" s="130"/>
      <c r="C156" s="89">
        <v>651</v>
      </c>
      <c r="D156" s="93" t="s">
        <v>227</v>
      </c>
      <c r="E156" s="119">
        <f aca="true" t="shared" si="20" ref="E156:K156">SUM(E157)</f>
        <v>0</v>
      </c>
      <c r="F156" s="119">
        <f>SUM(F157)</f>
        <v>69.85</v>
      </c>
      <c r="G156" s="119">
        <f t="shared" si="20"/>
        <v>135</v>
      </c>
      <c r="H156" s="119">
        <f t="shared" si="20"/>
        <v>1500</v>
      </c>
      <c r="I156" s="119">
        <v>1500</v>
      </c>
      <c r="J156" s="119">
        <f t="shared" si="20"/>
        <v>1500</v>
      </c>
      <c r="K156" s="120">
        <f t="shared" si="20"/>
        <v>1500</v>
      </c>
    </row>
    <row r="157" spans="1:11" ht="12.75" customHeight="1" hidden="1" outlineLevel="1">
      <c r="A157" s="3"/>
      <c r="B157" s="83"/>
      <c r="C157" s="84">
        <v>651002</v>
      </c>
      <c r="D157" s="80" t="s">
        <v>228</v>
      </c>
      <c r="E157" s="81">
        <v>0</v>
      </c>
      <c r="F157" s="81">
        <v>69.85</v>
      </c>
      <c r="G157" s="81">
        <v>135</v>
      </c>
      <c r="H157" s="81">
        <v>1500</v>
      </c>
      <c r="I157" s="81">
        <v>1500</v>
      </c>
      <c r="J157" s="81">
        <v>1500</v>
      </c>
      <c r="K157" s="82">
        <v>1500</v>
      </c>
    </row>
    <row r="158" spans="1:11" ht="12.75" customHeight="1" hidden="1" collapsed="1">
      <c r="A158" s="3"/>
      <c r="B158" s="110" t="s">
        <v>229</v>
      </c>
      <c r="C158" s="113"/>
      <c r="D158" s="129"/>
      <c r="E158" s="114">
        <f aca="true" t="shared" si="21" ref="E158:K158">E159</f>
        <v>0</v>
      </c>
      <c r="F158" s="114">
        <f t="shared" si="21"/>
        <v>0</v>
      </c>
      <c r="G158" s="114">
        <f t="shared" si="21"/>
        <v>0</v>
      </c>
      <c r="H158" s="114">
        <f t="shared" si="21"/>
        <v>0</v>
      </c>
      <c r="I158" s="114">
        <f t="shared" si="21"/>
        <v>0</v>
      </c>
      <c r="J158" s="114">
        <f t="shared" si="21"/>
        <v>0</v>
      </c>
      <c r="K158" s="115">
        <f t="shared" si="21"/>
        <v>0</v>
      </c>
    </row>
    <row r="159" spans="2:11" s="116" customFormat="1" ht="12.75" customHeight="1" hidden="1">
      <c r="B159" s="117"/>
      <c r="C159" s="89">
        <v>637</v>
      </c>
      <c r="D159" s="93" t="s">
        <v>182</v>
      </c>
      <c r="E159" s="119">
        <f aca="true" t="shared" si="22" ref="E159:K159">SUM(E160:E161)</f>
        <v>0</v>
      </c>
      <c r="F159" s="119">
        <f t="shared" si="22"/>
        <v>0</v>
      </c>
      <c r="G159" s="119">
        <f t="shared" si="22"/>
        <v>0</v>
      </c>
      <c r="H159" s="119">
        <f t="shared" si="22"/>
        <v>0</v>
      </c>
      <c r="I159" s="119">
        <f t="shared" si="22"/>
        <v>0</v>
      </c>
      <c r="J159" s="119">
        <f t="shared" si="22"/>
        <v>0</v>
      </c>
      <c r="K159" s="120">
        <f t="shared" si="22"/>
        <v>0</v>
      </c>
    </row>
    <row r="160" spans="1:11" ht="12.75" customHeight="1" hidden="1" outlineLevel="1">
      <c r="A160" s="3"/>
      <c r="B160" s="83"/>
      <c r="C160" s="84">
        <v>637004</v>
      </c>
      <c r="D160" s="80" t="s">
        <v>188</v>
      </c>
      <c r="E160" s="81"/>
      <c r="F160" s="81"/>
      <c r="G160" s="81"/>
      <c r="H160" s="81"/>
      <c r="I160" s="81"/>
      <c r="J160" s="81"/>
      <c r="K160" s="82"/>
    </row>
    <row r="161" spans="1:11" ht="12.75" customHeight="1" hidden="1" outlineLevel="1">
      <c r="A161" s="3"/>
      <c r="B161" s="83"/>
      <c r="C161" s="84">
        <v>637027</v>
      </c>
      <c r="D161" s="80" t="s">
        <v>131</v>
      </c>
      <c r="E161" s="81"/>
      <c r="F161" s="81"/>
      <c r="G161" s="81"/>
      <c r="H161" s="81"/>
      <c r="I161" s="81"/>
      <c r="J161" s="81"/>
      <c r="K161" s="82"/>
    </row>
    <row r="162" spans="1:11" ht="18" customHeight="1" collapsed="1">
      <c r="A162" s="3"/>
      <c r="B162" s="110" t="s">
        <v>230</v>
      </c>
      <c r="C162" s="113"/>
      <c r="D162" s="112"/>
      <c r="E162" s="114">
        <f aca="true" t="shared" si="23" ref="E162:K162">E163+E165+E168+E173+E177+E179</f>
        <v>242</v>
      </c>
      <c r="F162" s="114">
        <f t="shared" si="23"/>
        <v>50</v>
      </c>
      <c r="G162" s="114">
        <f t="shared" si="23"/>
        <v>100</v>
      </c>
      <c r="H162" s="114">
        <f t="shared" si="23"/>
        <v>50</v>
      </c>
      <c r="I162" s="114">
        <f t="shared" si="23"/>
        <v>50</v>
      </c>
      <c r="J162" s="114">
        <f t="shared" si="23"/>
        <v>50</v>
      </c>
      <c r="K162" s="115">
        <f t="shared" si="23"/>
        <v>50</v>
      </c>
    </row>
    <row r="163" spans="2:11" s="116" customFormat="1" ht="13.5" customHeight="1" hidden="1">
      <c r="B163" s="117"/>
      <c r="C163" s="89">
        <v>631</v>
      </c>
      <c r="D163" s="17" t="s">
        <v>147</v>
      </c>
      <c r="E163" s="119">
        <f aca="true" t="shared" si="24" ref="E163:K163">E164</f>
        <v>0</v>
      </c>
      <c r="F163" s="119">
        <f t="shared" si="24"/>
        <v>0</v>
      </c>
      <c r="G163" s="119">
        <f t="shared" si="24"/>
        <v>0</v>
      </c>
      <c r="H163" s="119">
        <f t="shared" si="24"/>
        <v>0</v>
      </c>
      <c r="I163" s="119">
        <f t="shared" si="24"/>
        <v>0</v>
      </c>
      <c r="J163" s="119">
        <f t="shared" si="24"/>
        <v>0</v>
      </c>
      <c r="K163" s="120">
        <f t="shared" si="24"/>
        <v>0</v>
      </c>
    </row>
    <row r="164" spans="1:11" ht="12.75" customHeight="1" hidden="1" outlineLevel="1">
      <c r="A164" s="3"/>
      <c r="B164" s="83"/>
      <c r="C164" s="79" t="s">
        <v>148</v>
      </c>
      <c r="D164" s="80" t="s">
        <v>149</v>
      </c>
      <c r="E164" s="125"/>
      <c r="F164" s="125"/>
      <c r="G164" s="125"/>
      <c r="H164" s="125"/>
      <c r="I164" s="125"/>
      <c r="J164" s="125"/>
      <c r="K164" s="126"/>
    </row>
    <row r="165" spans="1:11" s="118" customFormat="1" ht="13.5" customHeight="1" hidden="1" collapsed="1">
      <c r="A165" s="116"/>
      <c r="B165" s="88"/>
      <c r="C165" s="89">
        <v>632</v>
      </c>
      <c r="D165" s="93" t="s">
        <v>150</v>
      </c>
      <c r="E165" s="119">
        <f aca="true" t="shared" si="25" ref="E165:K165">SUM(E166:E167)</f>
        <v>0</v>
      </c>
      <c r="F165" s="119">
        <f t="shared" si="25"/>
        <v>0</v>
      </c>
      <c r="G165" s="119">
        <f t="shared" si="25"/>
        <v>0</v>
      </c>
      <c r="H165" s="119">
        <f t="shared" si="25"/>
        <v>0</v>
      </c>
      <c r="I165" s="119">
        <f t="shared" si="25"/>
        <v>0</v>
      </c>
      <c r="J165" s="119">
        <f t="shared" si="25"/>
        <v>0</v>
      </c>
      <c r="K165" s="120">
        <f t="shared" si="25"/>
        <v>0</v>
      </c>
    </row>
    <row r="166" spans="1:11" ht="12.75" customHeight="1" hidden="1" outlineLevel="1">
      <c r="A166" s="3"/>
      <c r="B166" s="83"/>
      <c r="C166" s="84">
        <v>632001</v>
      </c>
      <c r="D166" s="80" t="s">
        <v>151</v>
      </c>
      <c r="E166" s="81"/>
      <c r="F166" s="81"/>
      <c r="G166" s="81"/>
      <c r="H166" s="81"/>
      <c r="I166" s="81"/>
      <c r="J166" s="81"/>
      <c r="K166" s="82"/>
    </row>
    <row r="167" spans="1:11" ht="12.75" customHeight="1" hidden="1" outlineLevel="1">
      <c r="A167" s="3"/>
      <c r="B167" s="83"/>
      <c r="C167" s="84">
        <v>632002</v>
      </c>
      <c r="D167" s="80" t="s">
        <v>152</v>
      </c>
      <c r="E167" s="81"/>
      <c r="F167" s="81"/>
      <c r="G167" s="81"/>
      <c r="H167" s="81"/>
      <c r="I167" s="81"/>
      <c r="J167" s="81"/>
      <c r="K167" s="82"/>
    </row>
    <row r="168" spans="1:11" s="118" customFormat="1" ht="13.5" customHeight="1" hidden="1" collapsed="1">
      <c r="A168" s="116"/>
      <c r="B168" s="88"/>
      <c r="C168" s="89">
        <v>633</v>
      </c>
      <c r="D168" s="17" t="s">
        <v>155</v>
      </c>
      <c r="E168" s="119">
        <f aca="true" t="shared" si="26" ref="E168:K168">SUM(E169:E172)</f>
        <v>0</v>
      </c>
      <c r="F168" s="119">
        <f t="shared" si="26"/>
        <v>0</v>
      </c>
      <c r="G168" s="119">
        <f t="shared" si="26"/>
        <v>0</v>
      </c>
      <c r="H168" s="119">
        <f t="shared" si="26"/>
        <v>0</v>
      </c>
      <c r="I168" s="119">
        <f t="shared" si="26"/>
        <v>0</v>
      </c>
      <c r="J168" s="119">
        <f t="shared" si="26"/>
        <v>0</v>
      </c>
      <c r="K168" s="120">
        <f t="shared" si="26"/>
        <v>0</v>
      </c>
    </row>
    <row r="169" spans="1:11" ht="13.5" customHeight="1" hidden="1" outlineLevel="1">
      <c r="A169" s="3"/>
      <c r="B169" s="83"/>
      <c r="C169" s="84">
        <v>633004</v>
      </c>
      <c r="D169" s="80" t="s">
        <v>231</v>
      </c>
      <c r="E169" s="81"/>
      <c r="F169" s="81"/>
      <c r="G169" s="81"/>
      <c r="H169" s="81"/>
      <c r="I169" s="81"/>
      <c r="J169" s="81"/>
      <c r="K169" s="82"/>
    </row>
    <row r="170" spans="1:11" ht="13.5" customHeight="1" hidden="1" outlineLevel="1">
      <c r="A170" s="3"/>
      <c r="B170" s="83"/>
      <c r="C170" s="84">
        <v>633006</v>
      </c>
      <c r="D170" s="80" t="s">
        <v>161</v>
      </c>
      <c r="E170" s="81"/>
      <c r="F170" s="81"/>
      <c r="G170" s="81"/>
      <c r="H170" s="81"/>
      <c r="I170" s="81"/>
      <c r="J170" s="81"/>
      <c r="K170" s="82"/>
    </row>
    <row r="171" spans="1:11" ht="13.5" customHeight="1" hidden="1" outlineLevel="1">
      <c r="A171" s="3"/>
      <c r="B171" s="83"/>
      <c r="C171" s="84">
        <v>633007</v>
      </c>
      <c r="D171" s="80" t="s">
        <v>232</v>
      </c>
      <c r="E171" s="81"/>
      <c r="F171" s="81"/>
      <c r="G171" s="81"/>
      <c r="H171" s="81"/>
      <c r="I171" s="81"/>
      <c r="J171" s="81"/>
      <c r="K171" s="82"/>
    </row>
    <row r="172" spans="1:11" ht="13.5" customHeight="1" hidden="1" outlineLevel="1">
      <c r="A172" s="3"/>
      <c r="B172" s="83"/>
      <c r="C172" s="84">
        <v>633010</v>
      </c>
      <c r="D172" s="80" t="s">
        <v>163</v>
      </c>
      <c r="E172" s="81"/>
      <c r="F172" s="81"/>
      <c r="G172" s="81"/>
      <c r="H172" s="81"/>
      <c r="I172" s="81"/>
      <c r="J172" s="81"/>
      <c r="K172" s="82"/>
    </row>
    <row r="173" spans="1:11" s="118" customFormat="1" ht="13.5" customHeight="1" hidden="1" collapsed="1">
      <c r="A173" s="116"/>
      <c r="B173" s="88"/>
      <c r="C173" s="89">
        <v>634</v>
      </c>
      <c r="D173" s="17" t="s">
        <v>167</v>
      </c>
      <c r="E173" s="119">
        <f aca="true" t="shared" si="27" ref="E173:K173">SUM(E174:E176)</f>
        <v>0</v>
      </c>
      <c r="F173" s="119">
        <f t="shared" si="27"/>
        <v>0</v>
      </c>
      <c r="G173" s="119">
        <f t="shared" si="27"/>
        <v>0</v>
      </c>
      <c r="H173" s="119">
        <f t="shared" si="27"/>
        <v>0</v>
      </c>
      <c r="I173" s="119">
        <f t="shared" si="27"/>
        <v>0</v>
      </c>
      <c r="J173" s="119">
        <f t="shared" si="27"/>
        <v>0</v>
      </c>
      <c r="K173" s="120">
        <f t="shared" si="27"/>
        <v>0</v>
      </c>
    </row>
    <row r="174" spans="1:11" ht="12.75" customHeight="1" hidden="1" outlineLevel="1">
      <c r="A174" s="3"/>
      <c r="B174" s="83"/>
      <c r="C174" s="79" t="s">
        <v>168</v>
      </c>
      <c r="D174" s="80" t="s">
        <v>169</v>
      </c>
      <c r="E174" s="81"/>
      <c r="F174" s="81"/>
      <c r="G174" s="81"/>
      <c r="H174" s="81"/>
      <c r="I174" s="81"/>
      <c r="J174" s="81"/>
      <c r="K174" s="82"/>
    </row>
    <row r="175" spans="1:11" ht="12.75" customHeight="1" hidden="1" outlineLevel="1">
      <c r="A175" s="3"/>
      <c r="B175" s="83"/>
      <c r="C175" s="84">
        <v>634002</v>
      </c>
      <c r="D175" s="80" t="s">
        <v>170</v>
      </c>
      <c r="E175" s="81"/>
      <c r="F175" s="81"/>
      <c r="G175" s="81"/>
      <c r="H175" s="81"/>
      <c r="I175" s="81"/>
      <c r="J175" s="81"/>
      <c r="K175" s="82"/>
    </row>
    <row r="176" spans="1:11" ht="12.75" customHeight="1" hidden="1">
      <c r="A176" s="3"/>
      <c r="B176" s="83"/>
      <c r="C176" s="84">
        <v>634003</v>
      </c>
      <c r="D176" s="80" t="s">
        <v>173</v>
      </c>
      <c r="E176" s="81"/>
      <c r="F176" s="81"/>
      <c r="G176" s="81"/>
      <c r="H176" s="81"/>
      <c r="I176" s="81"/>
      <c r="J176" s="81"/>
      <c r="K176" s="82"/>
    </row>
    <row r="177" spans="1:11" s="118" customFormat="1" ht="13.5" customHeight="1" hidden="1">
      <c r="A177" s="116"/>
      <c r="B177" s="88"/>
      <c r="C177" s="89">
        <v>635</v>
      </c>
      <c r="D177" s="17" t="s">
        <v>174</v>
      </c>
      <c r="E177" s="119">
        <f aca="true" t="shared" si="28" ref="E177:K177">SUM(E178)</f>
        <v>0</v>
      </c>
      <c r="F177" s="119">
        <f t="shared" si="28"/>
        <v>0</v>
      </c>
      <c r="G177" s="119">
        <f t="shared" si="28"/>
        <v>0</v>
      </c>
      <c r="H177" s="119">
        <f t="shared" si="28"/>
        <v>0</v>
      </c>
      <c r="I177" s="119">
        <f t="shared" si="28"/>
        <v>0</v>
      </c>
      <c r="J177" s="119">
        <f t="shared" si="28"/>
        <v>0</v>
      </c>
      <c r="K177" s="120">
        <f t="shared" si="28"/>
        <v>0</v>
      </c>
    </row>
    <row r="178" spans="1:11" ht="13.5" customHeight="1" hidden="1" outlineLevel="1">
      <c r="A178" s="3"/>
      <c r="B178" s="83"/>
      <c r="C178" s="84">
        <v>635006</v>
      </c>
      <c r="D178" s="80" t="s">
        <v>179</v>
      </c>
      <c r="E178" s="81"/>
      <c r="F178" s="81"/>
      <c r="G178" s="81"/>
      <c r="H178" s="81"/>
      <c r="I178" s="81"/>
      <c r="J178" s="81"/>
      <c r="K178" s="82"/>
    </row>
    <row r="179" spans="1:11" s="118" customFormat="1" ht="13.5" customHeight="1" collapsed="1">
      <c r="A179" s="116"/>
      <c r="B179" s="117"/>
      <c r="C179" s="89">
        <v>637</v>
      </c>
      <c r="D179" s="17" t="s">
        <v>182</v>
      </c>
      <c r="E179" s="119">
        <f>SUM(E180:E183)</f>
        <v>242</v>
      </c>
      <c r="F179" s="119">
        <f>SUM(F180:F183)</f>
        <v>50</v>
      </c>
      <c r="G179" s="119">
        <f>SUM(G180:G183)</f>
        <v>100</v>
      </c>
      <c r="H179" s="119">
        <f>SUM(H180:H183)</f>
        <v>50</v>
      </c>
      <c r="I179" s="119">
        <v>50</v>
      </c>
      <c r="J179" s="119">
        <f>SUM(J180:J183)</f>
        <v>50</v>
      </c>
      <c r="K179" s="120">
        <f>SUM(K180:K183)</f>
        <v>50</v>
      </c>
    </row>
    <row r="180" spans="1:11" ht="13.5" customHeight="1" hidden="1" outlineLevel="1">
      <c r="A180" s="3"/>
      <c r="B180" s="83"/>
      <c r="C180" s="84">
        <v>637004</v>
      </c>
      <c r="D180" s="80" t="s">
        <v>188</v>
      </c>
      <c r="E180" s="81"/>
      <c r="F180" s="81"/>
      <c r="G180" s="81"/>
      <c r="H180" s="81"/>
      <c r="I180" s="81"/>
      <c r="J180" s="81"/>
      <c r="K180" s="82"/>
    </row>
    <row r="181" spans="1:11" ht="13.5" customHeight="1" hidden="1" outlineLevel="1">
      <c r="A181" s="3"/>
      <c r="B181" s="83"/>
      <c r="C181" s="84">
        <v>637005</v>
      </c>
      <c r="D181" s="80" t="s">
        <v>189</v>
      </c>
      <c r="E181" s="81">
        <v>242</v>
      </c>
      <c r="F181" s="81">
        <v>50</v>
      </c>
      <c r="G181" s="81">
        <v>100</v>
      </c>
      <c r="H181" s="81">
        <v>50</v>
      </c>
      <c r="I181" s="81">
        <v>50</v>
      </c>
      <c r="J181" s="81">
        <v>50</v>
      </c>
      <c r="K181" s="82">
        <v>50</v>
      </c>
    </row>
    <row r="182" spans="1:11" ht="13.5" customHeight="1" hidden="1" outlineLevel="1">
      <c r="A182" s="3"/>
      <c r="B182" s="83"/>
      <c r="C182" s="84">
        <v>637015</v>
      </c>
      <c r="D182" s="80" t="s">
        <v>194</v>
      </c>
      <c r="E182" s="81"/>
      <c r="F182" s="81"/>
      <c r="G182" s="81"/>
      <c r="H182" s="81"/>
      <c r="I182" s="81"/>
      <c r="J182" s="81"/>
      <c r="K182" s="82"/>
    </row>
    <row r="183" spans="1:11" ht="13.5" customHeight="1" hidden="1" outlineLevel="1">
      <c r="A183" s="3"/>
      <c r="B183" s="83"/>
      <c r="C183" s="84">
        <v>637027</v>
      </c>
      <c r="D183" s="80" t="s">
        <v>198</v>
      </c>
      <c r="E183" s="81"/>
      <c r="F183" s="81"/>
      <c r="G183" s="81"/>
      <c r="H183" s="81"/>
      <c r="I183" s="81"/>
      <c r="J183" s="81"/>
      <c r="K183" s="82"/>
    </row>
    <row r="184" spans="1:11" ht="13.5" customHeight="1" hidden="1" outlineLevel="1">
      <c r="A184" s="3"/>
      <c r="B184" s="83"/>
      <c r="C184" s="84">
        <v>642006</v>
      </c>
      <c r="D184" s="80" t="s">
        <v>233</v>
      </c>
      <c r="E184" s="81"/>
      <c r="F184" s="81"/>
      <c r="G184" s="81"/>
      <c r="H184" s="81"/>
      <c r="I184" s="81"/>
      <c r="J184" s="81"/>
      <c r="K184" s="82"/>
    </row>
    <row r="185" spans="1:11" ht="18" customHeight="1" collapsed="1">
      <c r="A185" s="3"/>
      <c r="B185" s="110" t="s">
        <v>234</v>
      </c>
      <c r="C185" s="113"/>
      <c r="D185" s="112"/>
      <c r="E185" s="114">
        <f aca="true" t="shared" si="29" ref="E185:K185">E186+E190+E193</f>
        <v>11185.939999999999</v>
      </c>
      <c r="F185" s="114">
        <f t="shared" si="29"/>
        <v>0</v>
      </c>
      <c r="G185" s="114">
        <f t="shared" si="29"/>
        <v>2350</v>
      </c>
      <c r="H185" s="114">
        <f t="shared" si="29"/>
        <v>0</v>
      </c>
      <c r="I185" s="114">
        <f t="shared" si="29"/>
        <v>0</v>
      </c>
      <c r="J185" s="114">
        <f t="shared" si="29"/>
        <v>0</v>
      </c>
      <c r="K185" s="115">
        <f t="shared" si="29"/>
        <v>0</v>
      </c>
    </row>
    <row r="186" spans="1:11" s="118" customFormat="1" ht="13.5" customHeight="1">
      <c r="A186" s="116"/>
      <c r="B186" s="88"/>
      <c r="C186" s="89">
        <v>610</v>
      </c>
      <c r="D186" s="93" t="s">
        <v>127</v>
      </c>
      <c r="E186" s="119">
        <f aca="true" t="shared" si="30" ref="E186:K186">SUM(E187:E188)</f>
        <v>3640.72</v>
      </c>
      <c r="F186" s="119">
        <f t="shared" si="30"/>
        <v>0</v>
      </c>
      <c r="G186" s="119">
        <f t="shared" si="30"/>
        <v>1500</v>
      </c>
      <c r="H186" s="119">
        <f t="shared" si="30"/>
        <v>0</v>
      </c>
      <c r="I186" s="119">
        <f t="shared" si="30"/>
        <v>0</v>
      </c>
      <c r="J186" s="119">
        <f t="shared" si="30"/>
        <v>0</v>
      </c>
      <c r="K186" s="120">
        <f t="shared" si="30"/>
        <v>0</v>
      </c>
    </row>
    <row r="187" spans="1:11" ht="13.5" customHeight="1" hidden="1" outlineLevel="1">
      <c r="A187" s="3"/>
      <c r="B187" s="83"/>
      <c r="C187" s="79">
        <v>611</v>
      </c>
      <c r="D187" s="80" t="s">
        <v>128</v>
      </c>
      <c r="E187" s="81">
        <v>3640.72</v>
      </c>
      <c r="F187" s="81"/>
      <c r="G187" s="81">
        <v>1500</v>
      </c>
      <c r="H187" s="81"/>
      <c r="I187" s="81">
        <v>0</v>
      </c>
      <c r="J187" s="81">
        <v>0</v>
      </c>
      <c r="K187" s="82">
        <v>0</v>
      </c>
    </row>
    <row r="188" spans="1:11" ht="13.5" customHeight="1" hidden="1" outlineLevel="1">
      <c r="A188" s="3"/>
      <c r="B188" s="83"/>
      <c r="C188" s="84">
        <v>612001</v>
      </c>
      <c r="D188" s="80" t="s">
        <v>235</v>
      </c>
      <c r="E188" s="81"/>
      <c r="F188" s="81"/>
      <c r="G188" s="81"/>
      <c r="H188" s="81"/>
      <c r="I188" s="81"/>
      <c r="J188" s="81"/>
      <c r="K188" s="82"/>
    </row>
    <row r="189" spans="1:11" ht="13.5" customHeight="1" hidden="1" outlineLevel="1">
      <c r="A189" s="3"/>
      <c r="B189" s="83"/>
      <c r="C189" s="84">
        <v>614</v>
      </c>
      <c r="D189" s="80" t="s">
        <v>236</v>
      </c>
      <c r="E189" s="81"/>
      <c r="F189" s="81"/>
      <c r="G189" s="81"/>
      <c r="H189" s="81"/>
      <c r="I189" s="81"/>
      <c r="J189" s="81"/>
      <c r="K189" s="82"/>
    </row>
    <row r="190" spans="1:11" s="118" customFormat="1" ht="13.5" customHeight="1" collapsed="1">
      <c r="A190" s="116"/>
      <c r="B190" s="117"/>
      <c r="C190" s="96">
        <v>620</v>
      </c>
      <c r="D190" s="93" t="s">
        <v>133</v>
      </c>
      <c r="E190" s="119">
        <f aca="true" t="shared" si="31" ref="E190:K190">SUM(E191:E192)</f>
        <v>1253.94</v>
      </c>
      <c r="F190" s="119">
        <f t="shared" si="31"/>
        <v>0</v>
      </c>
      <c r="G190" s="119">
        <f t="shared" si="31"/>
        <v>600</v>
      </c>
      <c r="H190" s="119">
        <f t="shared" si="31"/>
        <v>0</v>
      </c>
      <c r="I190" s="119">
        <f t="shared" si="31"/>
        <v>0</v>
      </c>
      <c r="J190" s="119">
        <f t="shared" si="31"/>
        <v>0</v>
      </c>
      <c r="K190" s="120">
        <f t="shared" si="31"/>
        <v>0</v>
      </c>
    </row>
    <row r="191" spans="1:11" ht="13.5" customHeight="1" hidden="1" outlineLevel="1">
      <c r="A191" s="3"/>
      <c r="B191" s="83"/>
      <c r="C191" s="131" t="s">
        <v>237</v>
      </c>
      <c r="D191" s="80" t="s">
        <v>238</v>
      </c>
      <c r="E191" s="81">
        <v>345.76</v>
      </c>
      <c r="F191" s="81"/>
      <c r="G191" s="81">
        <v>150</v>
      </c>
      <c r="H191" s="81"/>
      <c r="I191" s="81">
        <v>0</v>
      </c>
      <c r="J191" s="81">
        <v>0</v>
      </c>
      <c r="K191" s="82">
        <v>0</v>
      </c>
    </row>
    <row r="192" spans="1:11" ht="13.5" customHeight="1" hidden="1" outlineLevel="1">
      <c r="A192" s="3"/>
      <c r="B192" s="83"/>
      <c r="C192" s="84">
        <v>625</v>
      </c>
      <c r="D192" s="80" t="s">
        <v>239</v>
      </c>
      <c r="E192" s="81">
        <v>908.18</v>
      </c>
      <c r="F192" s="81"/>
      <c r="G192" s="81">
        <v>450</v>
      </c>
      <c r="H192" s="81"/>
      <c r="I192" s="81">
        <v>0</v>
      </c>
      <c r="J192" s="81">
        <v>0</v>
      </c>
      <c r="K192" s="82">
        <v>0</v>
      </c>
    </row>
    <row r="193" spans="1:11" s="118" customFormat="1" ht="13.5" customHeight="1" collapsed="1">
      <c r="A193" s="116"/>
      <c r="B193" s="117"/>
      <c r="C193" s="89">
        <v>633</v>
      </c>
      <c r="D193" s="17" t="s">
        <v>240</v>
      </c>
      <c r="E193" s="119">
        <f aca="true" t="shared" si="32" ref="E193:K193">SUM(E194:E196)</f>
        <v>6291.28</v>
      </c>
      <c r="F193" s="119">
        <f t="shared" si="32"/>
        <v>0</v>
      </c>
      <c r="G193" s="119">
        <f t="shared" si="32"/>
        <v>250</v>
      </c>
      <c r="H193" s="119">
        <f t="shared" si="32"/>
        <v>0</v>
      </c>
      <c r="I193" s="119">
        <f t="shared" si="32"/>
        <v>0</v>
      </c>
      <c r="J193" s="119">
        <f t="shared" si="32"/>
        <v>0</v>
      </c>
      <c r="K193" s="120">
        <f t="shared" si="32"/>
        <v>0</v>
      </c>
    </row>
    <row r="194" spans="1:11" ht="13.5" customHeight="1" hidden="1" outlineLevel="1">
      <c r="A194" s="3"/>
      <c r="B194" s="83"/>
      <c r="C194" s="84">
        <v>633006</v>
      </c>
      <c r="D194" s="80" t="s">
        <v>161</v>
      </c>
      <c r="E194" s="81">
        <v>6287.44</v>
      </c>
      <c r="F194" s="81"/>
      <c r="G194" s="81">
        <v>250</v>
      </c>
      <c r="H194" s="81"/>
      <c r="I194" s="81">
        <v>0</v>
      </c>
      <c r="J194" s="81">
        <v>0</v>
      </c>
      <c r="K194" s="82">
        <v>0</v>
      </c>
    </row>
    <row r="195" spans="1:11" ht="13.5" customHeight="1" hidden="1" outlineLevel="1">
      <c r="A195" s="3"/>
      <c r="B195" s="83"/>
      <c r="C195" s="84">
        <v>633010</v>
      </c>
      <c r="D195" s="80" t="s">
        <v>163</v>
      </c>
      <c r="E195" s="81">
        <v>0</v>
      </c>
      <c r="F195" s="81"/>
      <c r="G195" s="81">
        <v>0</v>
      </c>
      <c r="H195" s="81"/>
      <c r="I195" s="81">
        <v>0</v>
      </c>
      <c r="J195" s="81">
        <v>0</v>
      </c>
      <c r="K195" s="82">
        <v>0</v>
      </c>
    </row>
    <row r="196" spans="1:11" ht="13.5" customHeight="1" hidden="1" outlineLevel="1">
      <c r="A196" s="3"/>
      <c r="B196" s="83"/>
      <c r="C196" s="84">
        <v>637016</v>
      </c>
      <c r="D196" s="80" t="s">
        <v>194</v>
      </c>
      <c r="E196" s="81">
        <v>3.84</v>
      </c>
      <c r="F196" s="81"/>
      <c r="G196" s="81">
        <v>0</v>
      </c>
      <c r="H196" s="81"/>
      <c r="I196" s="81">
        <v>0</v>
      </c>
      <c r="J196" s="81">
        <v>0</v>
      </c>
      <c r="K196" s="82">
        <v>0</v>
      </c>
    </row>
    <row r="197" spans="1:11" ht="18" customHeight="1" outlineLevel="1">
      <c r="A197" s="3"/>
      <c r="B197" s="110" t="s">
        <v>241</v>
      </c>
      <c r="C197" s="113"/>
      <c r="D197" s="112"/>
      <c r="E197" s="114">
        <f aca="true" t="shared" si="33" ref="E197:K197">E198+E202+E206</f>
        <v>0</v>
      </c>
      <c r="F197" s="114">
        <f t="shared" si="33"/>
        <v>0</v>
      </c>
      <c r="G197" s="114">
        <f t="shared" si="33"/>
        <v>22000</v>
      </c>
      <c r="H197" s="114">
        <f t="shared" si="33"/>
        <v>20000</v>
      </c>
      <c r="I197" s="114">
        <f t="shared" si="33"/>
        <v>0</v>
      </c>
      <c r="J197" s="114">
        <f t="shared" si="33"/>
        <v>0</v>
      </c>
      <c r="K197" s="115">
        <f t="shared" si="33"/>
        <v>0</v>
      </c>
    </row>
    <row r="198" spans="1:11" ht="13.5" customHeight="1" outlineLevel="1">
      <c r="A198" s="3"/>
      <c r="B198" s="88"/>
      <c r="C198" s="89">
        <v>610</v>
      </c>
      <c r="D198" s="93" t="s">
        <v>127</v>
      </c>
      <c r="E198" s="119">
        <f aca="true" t="shared" si="34" ref="E198:K198">SUM(E199:E200)</f>
        <v>0</v>
      </c>
      <c r="F198" s="119">
        <f t="shared" si="34"/>
        <v>0</v>
      </c>
      <c r="G198" s="119">
        <f t="shared" si="34"/>
        <v>14300</v>
      </c>
      <c r="H198" s="119">
        <f t="shared" si="34"/>
        <v>16370</v>
      </c>
      <c r="I198" s="119">
        <f t="shared" si="34"/>
        <v>0</v>
      </c>
      <c r="J198" s="119">
        <f t="shared" si="34"/>
        <v>0</v>
      </c>
      <c r="K198" s="120">
        <f t="shared" si="34"/>
        <v>0</v>
      </c>
    </row>
    <row r="199" spans="1:11" ht="13.5" customHeight="1" hidden="1" outlineLevel="1">
      <c r="A199" s="3"/>
      <c r="B199" s="83"/>
      <c r="C199" s="79">
        <v>611</v>
      </c>
      <c r="D199" s="80" t="s">
        <v>128</v>
      </c>
      <c r="E199" s="81">
        <v>0</v>
      </c>
      <c r="F199" s="81"/>
      <c r="G199" s="81">
        <v>14300</v>
      </c>
      <c r="H199" s="81">
        <v>16370</v>
      </c>
      <c r="I199" s="81">
        <v>0</v>
      </c>
      <c r="J199" s="81">
        <v>0</v>
      </c>
      <c r="K199" s="82">
        <v>0</v>
      </c>
    </row>
    <row r="200" spans="1:11" ht="13.5" customHeight="1" hidden="1" outlineLevel="1">
      <c r="A200" s="3"/>
      <c r="B200" s="83"/>
      <c r="C200" s="84">
        <v>612001</v>
      </c>
      <c r="D200" s="80" t="s">
        <v>235</v>
      </c>
      <c r="E200" s="81"/>
      <c r="F200" s="81"/>
      <c r="G200" s="81"/>
      <c r="H200" s="81"/>
      <c r="I200" s="81"/>
      <c r="J200" s="81"/>
      <c r="K200" s="82"/>
    </row>
    <row r="201" spans="1:11" ht="13.5" customHeight="1" hidden="1" outlineLevel="1">
      <c r="A201" s="3"/>
      <c r="B201" s="83"/>
      <c r="C201" s="84">
        <v>614</v>
      </c>
      <c r="D201" s="80" t="s">
        <v>236</v>
      </c>
      <c r="E201" s="81"/>
      <c r="F201" s="81"/>
      <c r="G201" s="81"/>
      <c r="H201" s="81"/>
      <c r="I201" s="81"/>
      <c r="J201" s="81"/>
      <c r="K201" s="82"/>
    </row>
    <row r="202" spans="1:11" ht="13.5" customHeight="1" outlineLevel="1">
      <c r="A202" s="3"/>
      <c r="B202" s="117"/>
      <c r="C202" s="96">
        <v>620</v>
      </c>
      <c r="D202" s="93" t="s">
        <v>133</v>
      </c>
      <c r="E202" s="119">
        <f aca="true" t="shared" si="35" ref="E202:K202">SUM(E203:E205)</f>
        <v>0</v>
      </c>
      <c r="F202" s="119">
        <f t="shared" si="35"/>
        <v>0</v>
      </c>
      <c r="G202" s="119">
        <f t="shared" si="35"/>
        <v>7700</v>
      </c>
      <c r="H202" s="119">
        <f t="shared" si="35"/>
        <v>3430</v>
      </c>
      <c r="I202" s="119">
        <f t="shared" si="35"/>
        <v>0</v>
      </c>
      <c r="J202" s="119">
        <f t="shared" si="35"/>
        <v>0</v>
      </c>
      <c r="K202" s="120">
        <f t="shared" si="35"/>
        <v>0</v>
      </c>
    </row>
    <row r="203" spans="1:11" ht="13.5" customHeight="1" hidden="1" outlineLevel="1">
      <c r="A203" s="3"/>
      <c r="B203" s="83"/>
      <c r="C203" s="84">
        <v>621</v>
      </c>
      <c r="D203" s="80" t="s">
        <v>212</v>
      </c>
      <c r="E203" s="81">
        <v>0</v>
      </c>
      <c r="F203" s="81"/>
      <c r="G203" s="81">
        <v>430</v>
      </c>
      <c r="H203" s="81">
        <v>700</v>
      </c>
      <c r="I203" s="81">
        <v>0</v>
      </c>
      <c r="J203" s="81">
        <v>0</v>
      </c>
      <c r="K203" s="82">
        <v>0</v>
      </c>
    </row>
    <row r="204" spans="1:11" ht="13.5" customHeight="1" hidden="1" outlineLevel="1">
      <c r="A204" s="3"/>
      <c r="B204" s="83"/>
      <c r="C204" s="84">
        <v>623</v>
      </c>
      <c r="D204" s="80" t="s">
        <v>242</v>
      </c>
      <c r="E204" s="81">
        <v>0</v>
      </c>
      <c r="F204" s="81"/>
      <c r="G204" s="81">
        <v>1000</v>
      </c>
      <c r="H204" s="81">
        <v>700</v>
      </c>
      <c r="I204" s="81">
        <v>0</v>
      </c>
      <c r="J204" s="81">
        <v>0</v>
      </c>
      <c r="K204" s="82">
        <v>0</v>
      </c>
    </row>
    <row r="205" spans="1:11" ht="13.5" customHeight="1" hidden="1" outlineLevel="1">
      <c r="A205" s="3"/>
      <c r="B205" s="83"/>
      <c r="C205" s="84">
        <v>625</v>
      </c>
      <c r="D205" s="80" t="s">
        <v>239</v>
      </c>
      <c r="E205" s="81">
        <v>0</v>
      </c>
      <c r="F205" s="81"/>
      <c r="G205" s="81">
        <v>6270</v>
      </c>
      <c r="H205" s="81">
        <v>2030</v>
      </c>
      <c r="I205" s="81">
        <v>0</v>
      </c>
      <c r="J205" s="81">
        <v>0</v>
      </c>
      <c r="K205" s="82">
        <v>0</v>
      </c>
    </row>
    <row r="206" spans="1:11" ht="13.5" customHeight="1" outlineLevel="1">
      <c r="A206" s="3"/>
      <c r="B206" s="117"/>
      <c r="C206" s="89">
        <v>633</v>
      </c>
      <c r="D206" s="17" t="s">
        <v>240</v>
      </c>
      <c r="E206" s="119">
        <f>SUM(E207:E209)</f>
        <v>0</v>
      </c>
      <c r="F206" s="119">
        <f>SUM(F207:F209)</f>
        <v>0</v>
      </c>
      <c r="G206" s="119">
        <f>SUM(G207:G209)</f>
        <v>0</v>
      </c>
      <c r="H206" s="119">
        <v>200</v>
      </c>
      <c r="I206" s="119">
        <f>SUM(I207:I209)</f>
        <v>0</v>
      </c>
      <c r="J206" s="119">
        <f>SUM(J207:J209)</f>
        <v>0</v>
      </c>
      <c r="K206" s="120">
        <f>SUM(K207:K209)</f>
        <v>0</v>
      </c>
    </row>
    <row r="207" spans="1:11" ht="13.5" customHeight="1" hidden="1" outlineLevel="1">
      <c r="A207" s="3"/>
      <c r="B207" s="83"/>
      <c r="C207" s="84">
        <v>633006</v>
      </c>
      <c r="D207" s="80" t="s">
        <v>161</v>
      </c>
      <c r="E207" s="81"/>
      <c r="F207" s="81"/>
      <c r="G207" s="81"/>
      <c r="H207" s="81"/>
      <c r="I207" s="81"/>
      <c r="J207" s="81"/>
      <c r="K207" s="82"/>
    </row>
    <row r="208" spans="1:11" ht="13.5" customHeight="1" hidden="1" outlineLevel="1">
      <c r="A208" s="3"/>
      <c r="B208" s="83"/>
      <c r="C208" s="84">
        <v>633010</v>
      </c>
      <c r="D208" s="80" t="s">
        <v>163</v>
      </c>
      <c r="E208" s="81"/>
      <c r="F208" s="81"/>
      <c r="G208" s="81"/>
      <c r="H208" s="81"/>
      <c r="I208" s="81"/>
      <c r="J208" s="81"/>
      <c r="K208" s="82"/>
    </row>
    <row r="209" spans="1:11" ht="13.5" customHeight="1" hidden="1" outlineLevel="1">
      <c r="A209" s="3"/>
      <c r="B209" s="83"/>
      <c r="C209" s="84">
        <v>637015</v>
      </c>
      <c r="D209" s="80" t="s">
        <v>194</v>
      </c>
      <c r="E209" s="81"/>
      <c r="F209" s="81"/>
      <c r="G209" s="81"/>
      <c r="H209" s="81"/>
      <c r="I209" s="81"/>
      <c r="J209" s="81"/>
      <c r="K209" s="82"/>
    </row>
    <row r="210" spans="1:11" ht="18" customHeight="1" outlineLevel="1">
      <c r="A210" s="3"/>
      <c r="B210" s="110" t="s">
        <v>416</v>
      </c>
      <c r="C210" s="113"/>
      <c r="D210" s="112"/>
      <c r="E210" s="114">
        <f>E211+E216+E219</f>
        <v>0</v>
      </c>
      <c r="F210" s="114">
        <f>F211+F213+F214+F215+F216+F217+F218+F219+F220+F221+F212</f>
        <v>7666.26</v>
      </c>
      <c r="G210" s="114">
        <f>G211+G213+G214+G215+G216+G217+G218+G219</f>
        <v>0</v>
      </c>
      <c r="H210" s="114">
        <f>H211+H216+H219+H212+H213+H214+H215+H217+H218+H220+H221</f>
        <v>0</v>
      </c>
      <c r="I210" s="114">
        <f>I211+I213+I214+I215+I216+I217+I218+I219+I212</f>
        <v>10000</v>
      </c>
      <c r="J210" s="114">
        <f>J211+J213+J214+J215+J216+J217+J218+J219+J212</f>
        <v>10000</v>
      </c>
      <c r="K210" s="115">
        <f>K211+K213+K214+K215+K216+K217+K218+K219+K212</f>
        <v>10000</v>
      </c>
    </row>
    <row r="211" spans="1:11" ht="13.5" customHeight="1" outlineLevel="1">
      <c r="A211" s="3"/>
      <c r="B211" s="83"/>
      <c r="C211" s="79">
        <v>611</v>
      </c>
      <c r="D211" s="80" t="s">
        <v>128</v>
      </c>
      <c r="E211" s="81">
        <v>0</v>
      </c>
      <c r="F211" s="81">
        <v>5576.8</v>
      </c>
      <c r="G211" s="81">
        <v>0</v>
      </c>
      <c r="H211" s="81">
        <v>0</v>
      </c>
      <c r="I211" s="81">
        <v>7645</v>
      </c>
      <c r="J211" s="81">
        <v>7645</v>
      </c>
      <c r="K211" s="82">
        <v>7645</v>
      </c>
    </row>
    <row r="212" spans="1:11" ht="13.5" customHeight="1" outlineLevel="1">
      <c r="A212" s="3"/>
      <c r="B212" s="83"/>
      <c r="C212" s="79">
        <v>621</v>
      </c>
      <c r="D212" s="80" t="s">
        <v>243</v>
      </c>
      <c r="E212" s="81"/>
      <c r="F212" s="81">
        <v>535.72</v>
      </c>
      <c r="G212" s="81"/>
      <c r="H212" s="81">
        <v>0</v>
      </c>
      <c r="I212" s="81">
        <v>500</v>
      </c>
      <c r="J212" s="81">
        <v>500</v>
      </c>
      <c r="K212" s="82">
        <v>500</v>
      </c>
    </row>
    <row r="213" spans="1:11" ht="13.5" customHeight="1" outlineLevel="1">
      <c r="A213" s="3"/>
      <c r="B213" s="83"/>
      <c r="C213" s="79">
        <v>623</v>
      </c>
      <c r="D213" s="80" t="s">
        <v>135</v>
      </c>
      <c r="E213" s="81">
        <v>0</v>
      </c>
      <c r="F213" s="81">
        <v>21.95</v>
      </c>
      <c r="G213" s="81">
        <v>0</v>
      </c>
      <c r="H213" s="81">
        <v>0</v>
      </c>
      <c r="I213" s="81">
        <v>500</v>
      </c>
      <c r="J213" s="81">
        <v>500</v>
      </c>
      <c r="K213" s="82">
        <v>500</v>
      </c>
    </row>
    <row r="214" spans="1:11" ht="13.5" customHeight="1" outlineLevel="1">
      <c r="A214" s="3"/>
      <c r="B214" s="83"/>
      <c r="C214" s="79" t="s">
        <v>136</v>
      </c>
      <c r="D214" s="80" t="s">
        <v>137</v>
      </c>
      <c r="E214" s="81">
        <v>0</v>
      </c>
      <c r="F214" s="81">
        <v>78.07</v>
      </c>
      <c r="G214" s="81">
        <v>0</v>
      </c>
      <c r="H214" s="81">
        <v>0</v>
      </c>
      <c r="I214" s="81">
        <v>80</v>
      </c>
      <c r="J214" s="81">
        <v>80</v>
      </c>
      <c r="K214" s="82">
        <v>80</v>
      </c>
    </row>
    <row r="215" spans="1:11" ht="13.5" customHeight="1" outlineLevel="1">
      <c r="A215" s="3"/>
      <c r="B215" s="83"/>
      <c r="C215" s="79" t="s">
        <v>138</v>
      </c>
      <c r="D215" s="80" t="s">
        <v>139</v>
      </c>
      <c r="E215" s="81">
        <v>0</v>
      </c>
      <c r="F215" s="81">
        <v>780.76</v>
      </c>
      <c r="G215" s="81">
        <v>0</v>
      </c>
      <c r="H215" s="81">
        <v>0</v>
      </c>
      <c r="I215" s="81">
        <v>800</v>
      </c>
      <c r="J215" s="81">
        <v>800</v>
      </c>
      <c r="K215" s="82">
        <v>800</v>
      </c>
    </row>
    <row r="216" spans="1:11" ht="13.5" customHeight="1" outlineLevel="1">
      <c r="A216" s="3"/>
      <c r="B216" s="83"/>
      <c r="C216" s="84">
        <v>625003</v>
      </c>
      <c r="D216" s="80" t="s">
        <v>140</v>
      </c>
      <c r="E216" s="81">
        <v>0</v>
      </c>
      <c r="F216" s="81">
        <v>49.84</v>
      </c>
      <c r="G216" s="81">
        <v>0</v>
      </c>
      <c r="H216" s="81">
        <v>0</v>
      </c>
      <c r="I216" s="81">
        <v>15</v>
      </c>
      <c r="J216" s="81">
        <v>15</v>
      </c>
      <c r="K216" s="82">
        <v>15</v>
      </c>
    </row>
    <row r="217" spans="1:11" ht="13.5" customHeight="1" outlineLevel="1">
      <c r="A217" s="3"/>
      <c r="B217" s="83"/>
      <c r="C217" s="84">
        <v>625004</v>
      </c>
      <c r="D217" s="80" t="s">
        <v>141</v>
      </c>
      <c r="E217" s="81">
        <v>0</v>
      </c>
      <c r="F217" s="81">
        <v>162.08</v>
      </c>
      <c r="G217" s="81">
        <v>0</v>
      </c>
      <c r="H217" s="81">
        <v>0</v>
      </c>
      <c r="I217" s="81">
        <v>40</v>
      </c>
      <c r="J217" s="81">
        <v>40</v>
      </c>
      <c r="K217" s="82">
        <v>40</v>
      </c>
    </row>
    <row r="218" spans="1:11" ht="13.5" customHeight="1" outlineLevel="1">
      <c r="A218" s="3"/>
      <c r="B218" s="83"/>
      <c r="C218" s="84">
        <v>625005</v>
      </c>
      <c r="D218" s="80" t="s">
        <v>142</v>
      </c>
      <c r="E218" s="81">
        <v>0</v>
      </c>
      <c r="F218" s="81">
        <v>55.76</v>
      </c>
      <c r="G218" s="81">
        <v>0</v>
      </c>
      <c r="H218" s="81">
        <v>0</v>
      </c>
      <c r="I218" s="81">
        <v>70</v>
      </c>
      <c r="J218" s="81">
        <v>70</v>
      </c>
      <c r="K218" s="82">
        <v>70</v>
      </c>
    </row>
    <row r="219" spans="1:11" ht="13.5" customHeight="1" outlineLevel="1">
      <c r="A219" s="3"/>
      <c r="B219" s="83"/>
      <c r="C219" s="84">
        <v>625007</v>
      </c>
      <c r="D219" s="80" t="s">
        <v>143</v>
      </c>
      <c r="E219" s="81">
        <v>0</v>
      </c>
      <c r="F219" s="81">
        <v>264.89</v>
      </c>
      <c r="G219" s="81">
        <v>0</v>
      </c>
      <c r="H219" s="81">
        <v>0</v>
      </c>
      <c r="I219" s="81">
        <v>350</v>
      </c>
      <c r="J219" s="81">
        <v>350</v>
      </c>
      <c r="K219" s="82">
        <v>350</v>
      </c>
    </row>
    <row r="220" spans="1:11" ht="13.5" customHeight="1" outlineLevel="1">
      <c r="A220" s="3"/>
      <c r="B220" s="83"/>
      <c r="C220" s="84">
        <v>633006</v>
      </c>
      <c r="D220" s="80" t="s">
        <v>161</v>
      </c>
      <c r="E220" s="81"/>
      <c r="F220" s="81">
        <v>64.66</v>
      </c>
      <c r="G220" s="81"/>
      <c r="H220" s="81">
        <v>0</v>
      </c>
      <c r="I220" s="81"/>
      <c r="J220" s="81"/>
      <c r="K220" s="82"/>
    </row>
    <row r="221" spans="1:11" ht="13.5" customHeight="1" outlineLevel="1">
      <c r="A221" s="3"/>
      <c r="B221" s="83"/>
      <c r="C221" s="84">
        <v>633010</v>
      </c>
      <c r="D221" s="80" t="s">
        <v>163</v>
      </c>
      <c r="E221" s="81"/>
      <c r="F221" s="81">
        <v>75.73</v>
      </c>
      <c r="G221" s="81"/>
      <c r="H221" s="81">
        <v>0</v>
      </c>
      <c r="I221" s="81"/>
      <c r="J221" s="81"/>
      <c r="K221" s="82"/>
    </row>
    <row r="222" spans="1:11" ht="18" customHeight="1" outlineLevel="1">
      <c r="A222" s="3"/>
      <c r="B222" s="110" t="s">
        <v>244</v>
      </c>
      <c r="C222" s="113"/>
      <c r="D222" s="112"/>
      <c r="E222" s="114">
        <f>E223+E228+E231</f>
        <v>0</v>
      </c>
      <c r="F222" s="114">
        <f>F223+F225+F226+F227+F228+F229+F230+F231+F232+F233+F224</f>
        <v>43486.88000000001</v>
      </c>
      <c r="G222" s="114">
        <f>G223+G225+G226+G227+G228+G229+G230+G231</f>
        <v>4000</v>
      </c>
      <c r="H222" s="114">
        <f>H223+H228+H231+H224+H225+H226+H227+H229+H230+H232+H233</f>
        <v>4300</v>
      </c>
      <c r="I222" s="114">
        <f>I223+I225+I226+I227+I228+I229+I230+I231</f>
        <v>4000</v>
      </c>
      <c r="J222" s="114">
        <f>J223+J225+J226+J227+J228+J229+J230+J231</f>
        <v>4000</v>
      </c>
      <c r="K222" s="115">
        <f>K223+K225+K226+K227+K228+K229+K230+K231</f>
        <v>4000</v>
      </c>
    </row>
    <row r="223" spans="1:11" ht="13.5" customHeight="1" outlineLevel="1">
      <c r="A223" s="3"/>
      <c r="B223" s="83"/>
      <c r="C223" s="79">
        <v>611</v>
      </c>
      <c r="D223" s="80" t="s">
        <v>128</v>
      </c>
      <c r="E223" s="81">
        <v>0</v>
      </c>
      <c r="F223" s="81">
        <v>31647.35</v>
      </c>
      <c r="G223" s="81">
        <v>2600</v>
      </c>
      <c r="H223" s="81">
        <v>3375</v>
      </c>
      <c r="I223" s="81">
        <v>2600</v>
      </c>
      <c r="J223" s="81">
        <v>2600</v>
      </c>
      <c r="K223" s="82">
        <v>2600</v>
      </c>
    </row>
    <row r="224" spans="1:11" ht="13.5" customHeight="1" outlineLevel="1">
      <c r="A224" s="3"/>
      <c r="B224" s="83"/>
      <c r="C224" s="79">
        <v>621</v>
      </c>
      <c r="D224" s="80" t="s">
        <v>243</v>
      </c>
      <c r="E224" s="81"/>
      <c r="F224" s="81">
        <v>3035.54</v>
      </c>
      <c r="G224" s="81"/>
      <c r="H224" s="81">
        <v>300</v>
      </c>
      <c r="I224" s="81"/>
      <c r="J224" s="81"/>
      <c r="K224" s="82"/>
    </row>
    <row r="225" spans="1:11" ht="13.5" customHeight="1" outlineLevel="1">
      <c r="A225" s="3"/>
      <c r="B225" s="83"/>
      <c r="C225" s="79">
        <v>623</v>
      </c>
      <c r="D225" s="80" t="s">
        <v>135</v>
      </c>
      <c r="E225" s="81">
        <v>0</v>
      </c>
      <c r="F225" s="81">
        <v>124.4</v>
      </c>
      <c r="G225" s="81">
        <v>260</v>
      </c>
      <c r="H225" s="81">
        <v>15</v>
      </c>
      <c r="I225" s="81">
        <v>260</v>
      </c>
      <c r="J225" s="81">
        <v>260</v>
      </c>
      <c r="K225" s="82">
        <v>260</v>
      </c>
    </row>
    <row r="226" spans="1:11" ht="13.5" customHeight="1" outlineLevel="1">
      <c r="A226" s="3"/>
      <c r="B226" s="83"/>
      <c r="C226" s="79" t="s">
        <v>136</v>
      </c>
      <c r="D226" s="80" t="s">
        <v>137</v>
      </c>
      <c r="E226" s="81">
        <v>0</v>
      </c>
      <c r="F226" s="81">
        <v>442.39</v>
      </c>
      <c r="G226" s="81">
        <v>60</v>
      </c>
      <c r="H226" s="81">
        <v>50</v>
      </c>
      <c r="I226" s="81">
        <v>60</v>
      </c>
      <c r="J226" s="81">
        <v>60</v>
      </c>
      <c r="K226" s="82">
        <v>60</v>
      </c>
    </row>
    <row r="227" spans="1:11" ht="13.5" customHeight="1" outlineLevel="1">
      <c r="A227" s="3"/>
      <c r="B227" s="83"/>
      <c r="C227" s="79" t="s">
        <v>138</v>
      </c>
      <c r="D227" s="80" t="s">
        <v>139</v>
      </c>
      <c r="E227" s="81">
        <v>0</v>
      </c>
      <c r="F227" s="81">
        <v>4423.93</v>
      </c>
      <c r="G227" s="81">
        <v>600</v>
      </c>
      <c r="H227" s="81">
        <v>150</v>
      </c>
      <c r="I227" s="81">
        <v>600</v>
      </c>
      <c r="J227" s="81">
        <v>600</v>
      </c>
      <c r="K227" s="82">
        <v>600</v>
      </c>
    </row>
    <row r="228" spans="1:11" ht="13.5" customHeight="1" outlineLevel="1">
      <c r="A228" s="3"/>
      <c r="B228" s="83"/>
      <c r="C228" s="84">
        <v>625003</v>
      </c>
      <c r="D228" s="80" t="s">
        <v>140</v>
      </c>
      <c r="E228" s="81">
        <v>0</v>
      </c>
      <c r="F228" s="81">
        <v>252.8</v>
      </c>
      <c r="G228" s="81">
        <v>25</v>
      </c>
      <c r="H228" s="81">
        <v>30</v>
      </c>
      <c r="I228" s="81">
        <v>25</v>
      </c>
      <c r="J228" s="81">
        <v>25</v>
      </c>
      <c r="K228" s="82">
        <v>25</v>
      </c>
    </row>
    <row r="229" spans="1:11" ht="13.5" customHeight="1" outlineLevel="1">
      <c r="A229" s="3"/>
      <c r="B229" s="83"/>
      <c r="C229" s="84">
        <v>625004</v>
      </c>
      <c r="D229" s="80" t="s">
        <v>141</v>
      </c>
      <c r="E229" s="81">
        <v>0</v>
      </c>
      <c r="F229" s="81">
        <v>947.97</v>
      </c>
      <c r="G229" s="81">
        <v>80</v>
      </c>
      <c r="H229" s="81">
        <v>100</v>
      </c>
      <c r="I229" s="81">
        <v>80</v>
      </c>
      <c r="J229" s="81">
        <v>80</v>
      </c>
      <c r="K229" s="82">
        <v>80</v>
      </c>
    </row>
    <row r="230" spans="1:11" ht="13.5" customHeight="1" outlineLevel="1">
      <c r="A230" s="3"/>
      <c r="B230" s="83"/>
      <c r="C230" s="84">
        <v>625005</v>
      </c>
      <c r="D230" s="80" t="s">
        <v>142</v>
      </c>
      <c r="E230" s="81">
        <v>0</v>
      </c>
      <c r="F230" s="81">
        <v>316.01</v>
      </c>
      <c r="G230" s="81">
        <v>25</v>
      </c>
      <c r="H230" s="81">
        <v>40</v>
      </c>
      <c r="I230" s="81">
        <v>25</v>
      </c>
      <c r="J230" s="81">
        <v>25</v>
      </c>
      <c r="K230" s="82">
        <v>25</v>
      </c>
    </row>
    <row r="231" spans="1:11" ht="13.5" customHeight="1" outlineLevel="1">
      <c r="A231" s="3"/>
      <c r="B231" s="83"/>
      <c r="C231" s="84">
        <v>625007</v>
      </c>
      <c r="D231" s="80" t="s">
        <v>143</v>
      </c>
      <c r="E231" s="81">
        <v>0</v>
      </c>
      <c r="F231" s="81">
        <v>1500.98</v>
      </c>
      <c r="G231" s="81">
        <v>350</v>
      </c>
      <c r="H231" s="81">
        <v>150</v>
      </c>
      <c r="I231" s="81">
        <v>350</v>
      </c>
      <c r="J231" s="81">
        <v>350</v>
      </c>
      <c r="K231" s="82">
        <v>350</v>
      </c>
    </row>
    <row r="232" spans="1:11" ht="13.5" customHeight="1" outlineLevel="1">
      <c r="A232" s="3"/>
      <c r="B232" s="83"/>
      <c r="C232" s="84">
        <v>633006</v>
      </c>
      <c r="D232" s="80" t="s">
        <v>161</v>
      </c>
      <c r="E232" s="81"/>
      <c r="F232" s="81">
        <v>366.44</v>
      </c>
      <c r="G232" s="81"/>
      <c r="H232" s="81">
        <v>40</v>
      </c>
      <c r="I232" s="81"/>
      <c r="J232" s="81"/>
      <c r="K232" s="82"/>
    </row>
    <row r="233" spans="1:11" ht="13.5" customHeight="1" outlineLevel="1">
      <c r="A233" s="3"/>
      <c r="B233" s="83"/>
      <c r="C233" s="84">
        <v>633010</v>
      </c>
      <c r="D233" s="80" t="s">
        <v>163</v>
      </c>
      <c r="E233" s="81"/>
      <c r="F233" s="81">
        <v>429.07</v>
      </c>
      <c r="G233" s="81"/>
      <c r="H233" s="81">
        <v>50</v>
      </c>
      <c r="I233" s="81"/>
      <c r="J233" s="81"/>
      <c r="K233" s="82"/>
    </row>
    <row r="234" spans="1:11" ht="13.5" customHeight="1" outlineLevel="1">
      <c r="A234" s="3"/>
      <c r="B234" s="83"/>
      <c r="C234" s="84">
        <v>637015</v>
      </c>
      <c r="D234" s="80" t="s">
        <v>194</v>
      </c>
      <c r="E234" s="81"/>
      <c r="F234" s="81"/>
      <c r="G234" s="81"/>
      <c r="H234" s="81"/>
      <c r="I234" s="81"/>
      <c r="J234" s="81"/>
      <c r="K234" s="82"/>
    </row>
    <row r="235" spans="1:11" ht="18" customHeight="1" hidden="1">
      <c r="A235" s="3"/>
      <c r="B235" s="132" t="s">
        <v>245</v>
      </c>
      <c r="C235" s="113"/>
      <c r="D235" s="133"/>
      <c r="E235" s="114">
        <f aca="true" t="shared" si="36" ref="E235:K235">E236</f>
        <v>0</v>
      </c>
      <c r="F235" s="114">
        <v>0</v>
      </c>
      <c r="G235" s="114">
        <f t="shared" si="36"/>
        <v>0</v>
      </c>
      <c r="H235" s="114">
        <f t="shared" si="36"/>
        <v>0</v>
      </c>
      <c r="I235" s="114">
        <f t="shared" si="36"/>
        <v>0</v>
      </c>
      <c r="J235" s="114">
        <f t="shared" si="36"/>
        <v>0</v>
      </c>
      <c r="K235" s="115">
        <f t="shared" si="36"/>
        <v>0</v>
      </c>
    </row>
    <row r="236" spans="1:11" ht="13.5" customHeight="1" hidden="1" outlineLevel="1">
      <c r="A236" s="3"/>
      <c r="B236" s="83"/>
      <c r="C236" s="84">
        <v>641013</v>
      </c>
      <c r="D236" s="80" t="s">
        <v>246</v>
      </c>
      <c r="E236" s="81"/>
      <c r="F236" s="81">
        <v>500</v>
      </c>
      <c r="G236" s="81">
        <v>0</v>
      </c>
      <c r="H236" s="81"/>
      <c r="I236" s="81">
        <v>0</v>
      </c>
      <c r="J236" s="81">
        <v>0</v>
      </c>
      <c r="K236" s="82">
        <v>0</v>
      </c>
    </row>
    <row r="237" spans="1:11" ht="18" customHeight="1" collapsed="1">
      <c r="A237" s="3"/>
      <c r="B237" s="110" t="s">
        <v>247</v>
      </c>
      <c r="C237" s="113"/>
      <c r="D237" s="129"/>
      <c r="E237" s="114">
        <f aca="true" t="shared" si="37" ref="E237:K237">SUM(E238:E243)</f>
        <v>1257.27</v>
      </c>
      <c r="F237" s="114">
        <f t="shared" si="37"/>
        <v>23.54</v>
      </c>
      <c r="G237" s="114">
        <f t="shared" si="37"/>
        <v>125</v>
      </c>
      <c r="H237" s="114">
        <f t="shared" si="37"/>
        <v>25</v>
      </c>
      <c r="I237" s="114">
        <f t="shared" si="37"/>
        <v>125</v>
      </c>
      <c r="J237" s="114">
        <f t="shared" si="37"/>
        <v>125</v>
      </c>
      <c r="K237" s="115">
        <f t="shared" si="37"/>
        <v>125</v>
      </c>
    </row>
    <row r="238" spans="1:11" ht="13.5" customHeight="1" hidden="1">
      <c r="A238" s="3"/>
      <c r="B238" s="117"/>
      <c r="C238" s="79">
        <v>611</v>
      </c>
      <c r="D238" s="80" t="s">
        <v>127</v>
      </c>
      <c r="E238" s="81"/>
      <c r="F238" s="81"/>
      <c r="G238" s="81">
        <v>0</v>
      </c>
      <c r="H238" s="81"/>
      <c r="I238" s="81">
        <v>0</v>
      </c>
      <c r="J238" s="81">
        <v>0</v>
      </c>
      <c r="K238" s="82">
        <v>0</v>
      </c>
    </row>
    <row r="239" spans="1:11" ht="13.5" customHeight="1" hidden="1">
      <c r="A239" s="3"/>
      <c r="B239" s="117"/>
      <c r="C239" s="79">
        <v>621</v>
      </c>
      <c r="D239" s="80" t="s">
        <v>212</v>
      </c>
      <c r="E239" s="81"/>
      <c r="F239" s="81"/>
      <c r="G239" s="81">
        <v>0</v>
      </c>
      <c r="H239" s="81"/>
      <c r="I239" s="81">
        <v>0</v>
      </c>
      <c r="J239" s="81">
        <v>0</v>
      </c>
      <c r="K239" s="82">
        <v>0</v>
      </c>
    </row>
    <row r="240" spans="1:11" ht="13.5" customHeight="1" hidden="1">
      <c r="A240" s="3"/>
      <c r="B240" s="117"/>
      <c r="C240" s="79">
        <v>625</v>
      </c>
      <c r="D240" s="80" t="s">
        <v>239</v>
      </c>
      <c r="E240" s="81"/>
      <c r="F240" s="81"/>
      <c r="G240" s="81">
        <v>0</v>
      </c>
      <c r="H240" s="81"/>
      <c r="I240" s="81">
        <v>0</v>
      </c>
      <c r="J240" s="81">
        <v>0</v>
      </c>
      <c r="K240" s="82">
        <v>0</v>
      </c>
    </row>
    <row r="241" spans="1:11" ht="13.5" customHeight="1" outlineLevel="1">
      <c r="A241" s="3"/>
      <c r="B241" s="83"/>
      <c r="C241" s="84">
        <v>633006</v>
      </c>
      <c r="D241" s="80" t="s">
        <v>161</v>
      </c>
      <c r="E241" s="81">
        <v>557.27</v>
      </c>
      <c r="F241" s="81">
        <v>23.54</v>
      </c>
      <c r="G241" s="81">
        <v>25</v>
      </c>
      <c r="H241" s="81">
        <v>25</v>
      </c>
      <c r="I241" s="81">
        <v>25</v>
      </c>
      <c r="J241" s="81">
        <v>25</v>
      </c>
      <c r="K241" s="82">
        <v>25</v>
      </c>
    </row>
    <row r="242" spans="1:11" ht="13.5" customHeight="1">
      <c r="A242" s="3"/>
      <c r="B242" s="83"/>
      <c r="C242" s="79">
        <v>635</v>
      </c>
      <c r="D242" s="25" t="s">
        <v>174</v>
      </c>
      <c r="E242" s="81">
        <v>0</v>
      </c>
      <c r="F242" s="81">
        <v>0</v>
      </c>
      <c r="G242" s="81">
        <v>100</v>
      </c>
      <c r="H242" s="81">
        <v>0</v>
      </c>
      <c r="I242" s="81">
        <v>100</v>
      </c>
      <c r="J242" s="81">
        <v>100</v>
      </c>
      <c r="K242" s="82">
        <v>100</v>
      </c>
    </row>
    <row r="243" spans="1:11" ht="13.5" customHeight="1" hidden="1" outlineLevel="1">
      <c r="A243" s="3"/>
      <c r="B243" s="83"/>
      <c r="C243" s="84">
        <v>635006</v>
      </c>
      <c r="D243" s="80" t="s">
        <v>248</v>
      </c>
      <c r="E243" s="81">
        <v>700</v>
      </c>
      <c r="F243" s="81"/>
      <c r="G243" s="81">
        <v>0</v>
      </c>
      <c r="H243" s="81"/>
      <c r="I243" s="81">
        <v>0</v>
      </c>
      <c r="J243" s="81">
        <v>0</v>
      </c>
      <c r="K243" s="82">
        <v>0</v>
      </c>
    </row>
    <row r="244" spans="1:11" s="109" customFormat="1" ht="18" customHeight="1" outlineLevel="1">
      <c r="A244" s="103"/>
      <c r="B244" s="110" t="s">
        <v>249</v>
      </c>
      <c r="C244" s="111"/>
      <c r="D244" s="112"/>
      <c r="E244" s="114">
        <f>E246+E245</f>
        <v>0</v>
      </c>
      <c r="F244" s="114">
        <f>F246+F245</f>
        <v>0</v>
      </c>
      <c r="G244" s="114">
        <f>G246+G245</f>
        <v>0</v>
      </c>
      <c r="H244" s="114">
        <f>H246+H245</f>
        <v>0</v>
      </c>
      <c r="I244" s="114">
        <v>2000</v>
      </c>
      <c r="J244" s="114">
        <v>2000</v>
      </c>
      <c r="K244" s="115">
        <v>2000</v>
      </c>
    </row>
    <row r="245" spans="1:11" ht="13.5" customHeight="1" hidden="1" outlineLevel="1">
      <c r="A245" s="3"/>
      <c r="B245" s="83"/>
      <c r="C245" s="84">
        <v>633006</v>
      </c>
      <c r="D245" s="80" t="s">
        <v>161</v>
      </c>
      <c r="E245" s="81"/>
      <c r="F245" s="81"/>
      <c r="G245" s="81">
        <v>0</v>
      </c>
      <c r="H245" s="81"/>
      <c r="I245" s="81">
        <v>0</v>
      </c>
      <c r="J245" s="81"/>
      <c r="K245" s="82"/>
    </row>
    <row r="246" spans="1:11" ht="13.5" customHeight="1" hidden="1" outlineLevel="1">
      <c r="A246" s="3"/>
      <c r="B246" s="83"/>
      <c r="C246" s="84">
        <v>635006</v>
      </c>
      <c r="D246" s="80" t="s">
        <v>250</v>
      </c>
      <c r="E246" s="81"/>
      <c r="F246" s="81"/>
      <c r="G246" s="81">
        <v>0</v>
      </c>
      <c r="H246" s="81"/>
      <c r="I246" s="81">
        <v>0</v>
      </c>
      <c r="J246" s="81"/>
      <c r="K246" s="82"/>
    </row>
    <row r="247" spans="1:11" ht="18" customHeight="1" collapsed="1">
      <c r="A247" s="3"/>
      <c r="B247" s="110" t="s">
        <v>251</v>
      </c>
      <c r="C247" s="113"/>
      <c r="D247" s="112"/>
      <c r="E247" s="114">
        <f aca="true" t="shared" si="38" ref="E247:K247">E248+E250+E253</f>
        <v>4889.92</v>
      </c>
      <c r="F247" s="114">
        <f t="shared" si="38"/>
        <v>6706.73</v>
      </c>
      <c r="G247" s="114">
        <f t="shared" si="38"/>
        <v>5850</v>
      </c>
      <c r="H247" s="114">
        <f t="shared" si="38"/>
        <v>5850</v>
      </c>
      <c r="I247" s="114">
        <f t="shared" si="38"/>
        <v>5300</v>
      </c>
      <c r="J247" s="114">
        <f t="shared" si="38"/>
        <v>5300</v>
      </c>
      <c r="K247" s="115">
        <f t="shared" si="38"/>
        <v>5300</v>
      </c>
    </row>
    <row r="248" spans="1:11" s="118" customFormat="1" ht="13.5" customHeight="1">
      <c r="A248" s="116"/>
      <c r="B248" s="88"/>
      <c r="C248" s="89">
        <v>633</v>
      </c>
      <c r="D248" s="17" t="s">
        <v>155</v>
      </c>
      <c r="E248" s="119">
        <f aca="true" t="shared" si="39" ref="E248:K248">SUM(E249)</f>
        <v>0</v>
      </c>
      <c r="F248" s="119">
        <f t="shared" si="39"/>
        <v>0</v>
      </c>
      <c r="G248" s="119">
        <f t="shared" si="39"/>
        <v>0</v>
      </c>
      <c r="H248" s="119">
        <f t="shared" si="39"/>
        <v>0</v>
      </c>
      <c r="I248" s="119">
        <f t="shared" si="39"/>
        <v>0</v>
      </c>
      <c r="J248" s="119">
        <f t="shared" si="39"/>
        <v>0</v>
      </c>
      <c r="K248" s="120">
        <f t="shared" si="39"/>
        <v>0</v>
      </c>
    </row>
    <row r="249" spans="1:11" ht="13.5" customHeight="1" hidden="1" outlineLevel="1">
      <c r="A249" s="3"/>
      <c r="B249" s="83"/>
      <c r="C249" s="84">
        <v>633006</v>
      </c>
      <c r="D249" s="80" t="s">
        <v>161</v>
      </c>
      <c r="E249" s="81"/>
      <c r="F249" s="81"/>
      <c r="G249" s="81">
        <v>0</v>
      </c>
      <c r="H249" s="81"/>
      <c r="I249" s="81">
        <v>0</v>
      </c>
      <c r="J249" s="81">
        <v>0</v>
      </c>
      <c r="K249" s="82">
        <v>0</v>
      </c>
    </row>
    <row r="250" spans="1:11" s="118" customFormat="1" ht="13.5" customHeight="1" collapsed="1">
      <c r="A250" s="116"/>
      <c r="B250" s="117"/>
      <c r="C250" s="89">
        <v>635</v>
      </c>
      <c r="D250" s="17" t="s">
        <v>174</v>
      </c>
      <c r="E250" s="119">
        <f aca="true" t="shared" si="40" ref="E250:K250">SUM(E251:E252)</f>
        <v>0</v>
      </c>
      <c r="F250" s="119">
        <f t="shared" si="40"/>
        <v>0</v>
      </c>
      <c r="G250" s="119">
        <f t="shared" si="40"/>
        <v>0</v>
      </c>
      <c r="H250" s="119">
        <f t="shared" si="40"/>
        <v>0</v>
      </c>
      <c r="I250" s="119">
        <f t="shared" si="40"/>
        <v>0</v>
      </c>
      <c r="J250" s="119">
        <f t="shared" si="40"/>
        <v>0</v>
      </c>
      <c r="K250" s="120">
        <f t="shared" si="40"/>
        <v>0</v>
      </c>
    </row>
    <row r="251" spans="1:11" ht="13.5" customHeight="1" hidden="1" outlineLevel="1">
      <c r="A251" s="3"/>
      <c r="B251" s="83"/>
      <c r="C251" s="84">
        <v>635004</v>
      </c>
      <c r="D251" s="80" t="s">
        <v>180</v>
      </c>
      <c r="E251" s="81"/>
      <c r="F251" s="81"/>
      <c r="G251" s="81">
        <v>0</v>
      </c>
      <c r="H251" s="81"/>
      <c r="I251" s="81">
        <v>0</v>
      </c>
      <c r="J251" s="81">
        <v>0</v>
      </c>
      <c r="K251" s="82">
        <v>0</v>
      </c>
    </row>
    <row r="252" spans="1:11" ht="13.5" customHeight="1" hidden="1" outlineLevel="1">
      <c r="A252" s="3"/>
      <c r="B252" s="83"/>
      <c r="C252" s="84">
        <v>635006</v>
      </c>
      <c r="D252" s="80" t="s">
        <v>179</v>
      </c>
      <c r="E252" s="81"/>
      <c r="F252" s="81"/>
      <c r="G252" s="81">
        <v>0</v>
      </c>
      <c r="H252" s="81"/>
      <c r="I252" s="81">
        <v>0</v>
      </c>
      <c r="J252" s="81">
        <v>0</v>
      </c>
      <c r="K252" s="82">
        <v>0</v>
      </c>
    </row>
    <row r="253" spans="1:11" s="118" customFormat="1" ht="13.5" customHeight="1" collapsed="1">
      <c r="A253" s="116"/>
      <c r="B253" s="117"/>
      <c r="C253" s="89">
        <v>637</v>
      </c>
      <c r="D253" s="17" t="s">
        <v>252</v>
      </c>
      <c r="E253" s="119">
        <f aca="true" t="shared" si="41" ref="E253:K253">SUM(E254:E255)</f>
        <v>4889.92</v>
      </c>
      <c r="F253" s="119">
        <f t="shared" si="41"/>
        <v>6706.73</v>
      </c>
      <c r="G253" s="119">
        <f t="shared" si="41"/>
        <v>5850</v>
      </c>
      <c r="H253" s="119">
        <f t="shared" si="41"/>
        <v>5850</v>
      </c>
      <c r="I253" s="119">
        <f t="shared" si="41"/>
        <v>5300</v>
      </c>
      <c r="J253" s="119">
        <f t="shared" si="41"/>
        <v>5300</v>
      </c>
      <c r="K253" s="120">
        <f t="shared" si="41"/>
        <v>5300</v>
      </c>
    </row>
    <row r="254" spans="1:11" ht="13.5" customHeight="1" hidden="1" outlineLevel="1">
      <c r="A254" s="3"/>
      <c r="B254" s="83"/>
      <c r="C254" s="84">
        <v>637004</v>
      </c>
      <c r="D254" s="80" t="s">
        <v>253</v>
      </c>
      <c r="E254" s="81">
        <f>110+4502.72</f>
        <v>4612.72</v>
      </c>
      <c r="F254" s="81">
        <v>6336.58</v>
      </c>
      <c r="G254" s="81">
        <v>5500</v>
      </c>
      <c r="H254" s="81">
        <v>5500</v>
      </c>
      <c r="I254" s="81">
        <v>5000</v>
      </c>
      <c r="J254" s="81">
        <v>5000</v>
      </c>
      <c r="K254" s="82">
        <v>5000</v>
      </c>
    </row>
    <row r="255" spans="1:11" ht="13.5" customHeight="1" hidden="1" outlineLevel="1">
      <c r="A255" s="3"/>
      <c r="B255" s="83"/>
      <c r="C255" s="84">
        <v>637012</v>
      </c>
      <c r="D255" s="80" t="s">
        <v>192</v>
      </c>
      <c r="E255" s="81">
        <v>277.2</v>
      </c>
      <c r="F255" s="81">
        <v>370.15</v>
      </c>
      <c r="G255" s="81">
        <v>350</v>
      </c>
      <c r="H255" s="81">
        <v>350</v>
      </c>
      <c r="I255" s="81">
        <v>300</v>
      </c>
      <c r="J255" s="81">
        <v>300</v>
      </c>
      <c r="K255" s="82">
        <v>300</v>
      </c>
    </row>
    <row r="256" spans="1:11" ht="18" customHeight="1" collapsed="1">
      <c r="A256" s="3"/>
      <c r="B256" s="110" t="s">
        <v>254</v>
      </c>
      <c r="C256" s="113"/>
      <c r="D256" s="112"/>
      <c r="E256" s="114">
        <f>E257+E259</f>
        <v>3119.7700000000004</v>
      </c>
      <c r="F256" s="114">
        <f>F263+F259+F257</f>
        <v>2770.3500000000004</v>
      </c>
      <c r="G256" s="114">
        <f>G263+G259+G257</f>
        <v>2950</v>
      </c>
      <c r="H256" s="114">
        <f>H257+H259</f>
        <v>2860</v>
      </c>
      <c r="I256" s="114">
        <f>I263+I259+I257</f>
        <v>2750</v>
      </c>
      <c r="J256" s="114">
        <f>J263+J259+J257</f>
        <v>2750</v>
      </c>
      <c r="K256" s="115">
        <f>K263+K259+K257</f>
        <v>2750</v>
      </c>
    </row>
    <row r="257" spans="1:11" ht="14.25">
      <c r="A257" s="3"/>
      <c r="B257" s="134"/>
      <c r="C257" s="89">
        <v>633</v>
      </c>
      <c r="D257" s="17" t="s">
        <v>155</v>
      </c>
      <c r="E257" s="135">
        <f aca="true" t="shared" si="42" ref="E257:K257">E258</f>
        <v>806.76</v>
      </c>
      <c r="F257" s="135">
        <f t="shared" si="42"/>
        <v>91.3</v>
      </c>
      <c r="G257" s="135">
        <f t="shared" si="42"/>
        <v>100</v>
      </c>
      <c r="H257" s="135">
        <f t="shared" si="42"/>
        <v>60</v>
      </c>
      <c r="I257" s="135">
        <f t="shared" si="42"/>
        <v>100</v>
      </c>
      <c r="J257" s="135">
        <f t="shared" si="42"/>
        <v>100</v>
      </c>
      <c r="K257" s="136">
        <f t="shared" si="42"/>
        <v>100</v>
      </c>
    </row>
    <row r="258" spans="1:11" ht="15" hidden="1">
      <c r="A258" s="3"/>
      <c r="B258" s="134"/>
      <c r="C258" s="84">
        <v>633006</v>
      </c>
      <c r="D258" s="80" t="s">
        <v>161</v>
      </c>
      <c r="E258" s="137">
        <v>806.76</v>
      </c>
      <c r="F258" s="137">
        <v>91.3</v>
      </c>
      <c r="G258" s="137">
        <v>100</v>
      </c>
      <c r="H258" s="137">
        <v>60</v>
      </c>
      <c r="I258" s="137">
        <v>100</v>
      </c>
      <c r="J258" s="137">
        <v>100</v>
      </c>
      <c r="K258" s="138">
        <v>100</v>
      </c>
    </row>
    <row r="259" spans="1:11" ht="14.25">
      <c r="A259" s="3"/>
      <c r="B259" s="134"/>
      <c r="C259" s="89">
        <v>634</v>
      </c>
      <c r="D259" s="17" t="s">
        <v>167</v>
      </c>
      <c r="E259" s="135">
        <f aca="true" t="shared" si="43" ref="E259:K259">E260+E261+E262</f>
        <v>2313.01</v>
      </c>
      <c r="F259" s="135">
        <f t="shared" si="43"/>
        <v>2679.05</v>
      </c>
      <c r="G259" s="135">
        <f t="shared" si="43"/>
        <v>2850</v>
      </c>
      <c r="H259" s="135">
        <f t="shared" si="43"/>
        <v>2800</v>
      </c>
      <c r="I259" s="135">
        <f t="shared" si="43"/>
        <v>2650</v>
      </c>
      <c r="J259" s="135">
        <f t="shared" si="43"/>
        <v>2650</v>
      </c>
      <c r="K259" s="136">
        <f t="shared" si="43"/>
        <v>2650</v>
      </c>
    </row>
    <row r="260" spans="1:11" ht="15" hidden="1">
      <c r="A260" s="3"/>
      <c r="B260" s="134"/>
      <c r="C260" s="79" t="s">
        <v>168</v>
      </c>
      <c r="D260" s="80" t="s">
        <v>169</v>
      </c>
      <c r="E260" s="137">
        <v>2048.98</v>
      </c>
      <c r="F260" s="137">
        <v>2226.82</v>
      </c>
      <c r="G260" s="137">
        <v>2500</v>
      </c>
      <c r="H260" s="137">
        <v>2500</v>
      </c>
      <c r="I260" s="137">
        <v>2200</v>
      </c>
      <c r="J260" s="137">
        <v>2200</v>
      </c>
      <c r="K260" s="138">
        <v>2200</v>
      </c>
    </row>
    <row r="261" spans="1:11" ht="15" hidden="1">
      <c r="A261" s="3"/>
      <c r="B261" s="134"/>
      <c r="C261" s="84">
        <v>634002</v>
      </c>
      <c r="D261" s="80" t="s">
        <v>170</v>
      </c>
      <c r="E261" s="137">
        <v>264.03</v>
      </c>
      <c r="F261" s="137">
        <v>170.65</v>
      </c>
      <c r="G261" s="137">
        <v>50</v>
      </c>
      <c r="H261" s="137">
        <v>50</v>
      </c>
      <c r="I261" s="137">
        <v>50</v>
      </c>
      <c r="J261" s="137">
        <v>50</v>
      </c>
      <c r="K261" s="138">
        <v>50</v>
      </c>
    </row>
    <row r="262" spans="1:11" ht="15" hidden="1">
      <c r="A262" s="3"/>
      <c r="B262" s="134"/>
      <c r="C262" s="84">
        <v>634003</v>
      </c>
      <c r="D262" s="80" t="s">
        <v>173</v>
      </c>
      <c r="E262" s="135">
        <v>0</v>
      </c>
      <c r="F262" s="137">
        <v>281.58</v>
      </c>
      <c r="G262" s="137">
        <v>300</v>
      </c>
      <c r="H262" s="137">
        <v>250</v>
      </c>
      <c r="I262" s="137">
        <v>400</v>
      </c>
      <c r="J262" s="137">
        <v>400</v>
      </c>
      <c r="K262" s="138">
        <v>400</v>
      </c>
    </row>
    <row r="263" spans="1:11" s="118" customFormat="1" ht="13.5" customHeight="1">
      <c r="A263" s="116"/>
      <c r="B263" s="117"/>
      <c r="C263" s="89">
        <v>637</v>
      </c>
      <c r="D263" s="17" t="s">
        <v>182</v>
      </c>
      <c r="E263" s="119">
        <f aca="true" t="shared" si="44" ref="E263:K263">E264</f>
        <v>0</v>
      </c>
      <c r="F263" s="119">
        <f t="shared" si="44"/>
        <v>0</v>
      </c>
      <c r="G263" s="119">
        <f t="shared" si="44"/>
        <v>0</v>
      </c>
      <c r="H263" s="119">
        <f t="shared" si="44"/>
        <v>0</v>
      </c>
      <c r="I263" s="119">
        <f t="shared" si="44"/>
        <v>0</v>
      </c>
      <c r="J263" s="119">
        <f t="shared" si="44"/>
        <v>0</v>
      </c>
      <c r="K263" s="120">
        <f t="shared" si="44"/>
        <v>0</v>
      </c>
    </row>
    <row r="264" spans="1:11" ht="13.5" customHeight="1" hidden="1" outlineLevel="1">
      <c r="A264" s="3"/>
      <c r="B264" s="83"/>
      <c r="C264" s="84">
        <v>637004</v>
      </c>
      <c r="D264" s="80" t="s">
        <v>188</v>
      </c>
      <c r="E264" s="81"/>
      <c r="F264" s="81"/>
      <c r="G264" s="81">
        <v>0</v>
      </c>
      <c r="H264" s="81"/>
      <c r="I264" s="81">
        <v>0</v>
      </c>
      <c r="J264" s="81">
        <v>0</v>
      </c>
      <c r="K264" s="82">
        <v>0</v>
      </c>
    </row>
    <row r="265" spans="1:11" ht="13.5" customHeight="1" hidden="1" outlineLevel="1">
      <c r="A265" s="3"/>
      <c r="B265" s="83"/>
      <c r="C265" s="84">
        <v>637027</v>
      </c>
      <c r="D265" s="80" t="s">
        <v>255</v>
      </c>
      <c r="E265" s="81"/>
      <c r="F265" s="81"/>
      <c r="G265" s="81">
        <v>0</v>
      </c>
      <c r="H265" s="81"/>
      <c r="I265" s="81">
        <v>0</v>
      </c>
      <c r="J265" s="81">
        <v>0</v>
      </c>
      <c r="K265" s="82">
        <v>0</v>
      </c>
    </row>
    <row r="266" spans="1:11" s="109" customFormat="1" ht="18" customHeight="1" outlineLevel="1">
      <c r="A266" s="103"/>
      <c r="B266" s="110" t="s">
        <v>256</v>
      </c>
      <c r="C266" s="139"/>
      <c r="D266" s="140"/>
      <c r="E266" s="114">
        <f>SUM(E268:E271)</f>
        <v>880.81</v>
      </c>
      <c r="F266" s="114">
        <f>F267+F268+F270+F271</f>
        <v>2288.17</v>
      </c>
      <c r="G266" s="114">
        <f>SUM(G268:G271)</f>
        <v>300</v>
      </c>
      <c r="H266" s="114">
        <f>H267+H268+H270+H271</f>
        <v>430</v>
      </c>
      <c r="I266" s="114">
        <f>SUM(I267:I271)</f>
        <v>402</v>
      </c>
      <c r="J266" s="114">
        <f>SUM(J267:J271)</f>
        <v>402</v>
      </c>
      <c r="K266" s="115">
        <f>SUM(K267:K271)</f>
        <v>402</v>
      </c>
    </row>
    <row r="267" spans="1:11" s="109" customFormat="1" ht="15" outlineLevel="1">
      <c r="A267" s="103"/>
      <c r="B267" s="134"/>
      <c r="C267" s="141">
        <v>633006</v>
      </c>
      <c r="D267" s="142" t="s">
        <v>161</v>
      </c>
      <c r="E267" s="230"/>
      <c r="F267" s="81">
        <v>99.4</v>
      </c>
      <c r="G267" s="230"/>
      <c r="H267" s="230">
        <v>90</v>
      </c>
      <c r="I267" s="230">
        <v>100</v>
      </c>
      <c r="J267" s="230">
        <v>100</v>
      </c>
      <c r="K267" s="231">
        <v>100</v>
      </c>
    </row>
    <row r="268" spans="1:11" ht="13.5" customHeight="1" outlineLevel="1">
      <c r="A268" s="3"/>
      <c r="B268" s="83"/>
      <c r="C268" s="84">
        <v>633015</v>
      </c>
      <c r="D268" s="80" t="s">
        <v>427</v>
      </c>
      <c r="E268" s="81">
        <v>50.65</v>
      </c>
      <c r="F268" s="81">
        <v>39.51</v>
      </c>
      <c r="G268" s="81">
        <v>300</v>
      </c>
      <c r="H268" s="81">
        <v>40</v>
      </c>
      <c r="I268" s="81">
        <v>52</v>
      </c>
      <c r="J268" s="81">
        <v>52</v>
      </c>
      <c r="K268" s="82">
        <v>52</v>
      </c>
    </row>
    <row r="269" spans="1:11" ht="13.5" customHeight="1" hidden="1" outlineLevel="1">
      <c r="A269" s="3"/>
      <c r="B269" s="83"/>
      <c r="C269" s="84">
        <v>635004</v>
      </c>
      <c r="D269" s="80" t="s">
        <v>257</v>
      </c>
      <c r="E269" s="81"/>
      <c r="F269" s="90">
        <f>F270</f>
        <v>353.34</v>
      </c>
      <c r="G269" s="81">
        <v>0</v>
      </c>
      <c r="H269" s="81"/>
      <c r="I269" s="81">
        <v>0</v>
      </c>
      <c r="J269" s="81">
        <v>0</v>
      </c>
      <c r="K269" s="82">
        <v>0</v>
      </c>
    </row>
    <row r="270" spans="1:11" ht="13.5" customHeight="1" outlineLevel="1">
      <c r="A270" s="3"/>
      <c r="B270" s="83"/>
      <c r="C270" s="84">
        <v>633015</v>
      </c>
      <c r="D270" s="80" t="s">
        <v>165</v>
      </c>
      <c r="E270" s="81"/>
      <c r="F270" s="81">
        <v>353.34</v>
      </c>
      <c r="G270" s="81"/>
      <c r="H270" s="81">
        <v>300</v>
      </c>
      <c r="I270" s="81">
        <v>250</v>
      </c>
      <c r="J270" s="81">
        <v>250</v>
      </c>
      <c r="K270" s="82">
        <v>250</v>
      </c>
    </row>
    <row r="271" spans="1:11" ht="13.5" customHeight="1" hidden="1" outlineLevel="1">
      <c r="A271" s="3"/>
      <c r="B271" s="83"/>
      <c r="C271" s="84">
        <v>637004</v>
      </c>
      <c r="D271" s="80" t="s">
        <v>188</v>
      </c>
      <c r="E271" s="81">
        <v>830.16</v>
      </c>
      <c r="F271" s="90">
        <v>1795.92</v>
      </c>
      <c r="G271" s="81">
        <v>0</v>
      </c>
      <c r="H271" s="81">
        <v>0</v>
      </c>
      <c r="I271" s="81">
        <v>0</v>
      </c>
      <c r="J271" s="81">
        <v>0</v>
      </c>
      <c r="K271" s="82">
        <v>0</v>
      </c>
    </row>
    <row r="272" spans="1:11" s="109" customFormat="1" ht="12.75" customHeight="1" outlineLevel="1">
      <c r="A272" s="103"/>
      <c r="B272" s="110" t="s">
        <v>258</v>
      </c>
      <c r="C272" s="139"/>
      <c r="D272" s="140"/>
      <c r="E272" s="114">
        <f aca="true" t="shared" si="45" ref="E272:K272">SUM(E273:E275)</f>
        <v>0</v>
      </c>
      <c r="F272" s="114">
        <f t="shared" si="45"/>
        <v>0</v>
      </c>
      <c r="G272" s="114">
        <f t="shared" si="45"/>
        <v>0</v>
      </c>
      <c r="H272" s="114">
        <f t="shared" si="45"/>
        <v>0</v>
      </c>
      <c r="I272" s="114">
        <f t="shared" si="45"/>
        <v>0</v>
      </c>
      <c r="J272" s="114">
        <f t="shared" si="45"/>
        <v>0</v>
      </c>
      <c r="K272" s="115">
        <f t="shared" si="45"/>
        <v>0</v>
      </c>
    </row>
    <row r="273" spans="1:11" ht="12.75" customHeight="1" hidden="1" outlineLevel="1">
      <c r="A273" s="3"/>
      <c r="B273" s="83"/>
      <c r="C273" s="84">
        <v>611</v>
      </c>
      <c r="D273" s="80" t="s">
        <v>259</v>
      </c>
      <c r="E273" s="81"/>
      <c r="F273" s="81"/>
      <c r="G273" s="81"/>
      <c r="H273" s="81"/>
      <c r="I273" s="81"/>
      <c r="J273" s="81"/>
      <c r="K273" s="82"/>
    </row>
    <row r="274" spans="1:11" ht="12.75" customHeight="1" hidden="1" outlineLevel="1">
      <c r="A274" s="3"/>
      <c r="B274" s="83"/>
      <c r="C274" s="84">
        <v>621</v>
      </c>
      <c r="D274" s="80" t="s">
        <v>212</v>
      </c>
      <c r="E274" s="81"/>
      <c r="F274" s="81"/>
      <c r="G274" s="81"/>
      <c r="H274" s="81"/>
      <c r="I274" s="81"/>
      <c r="J274" s="81"/>
      <c r="K274" s="82"/>
    </row>
    <row r="275" spans="1:11" ht="12.75" customHeight="1" hidden="1" outlineLevel="1">
      <c r="A275" s="3"/>
      <c r="B275" s="83"/>
      <c r="C275" s="79">
        <v>625</v>
      </c>
      <c r="D275" s="80" t="s">
        <v>239</v>
      </c>
      <c r="E275" s="81"/>
      <c r="F275" s="81"/>
      <c r="G275" s="81"/>
      <c r="H275" s="81"/>
      <c r="I275" s="81"/>
      <c r="J275" s="81"/>
      <c r="K275" s="82"/>
    </row>
    <row r="276" spans="1:11" ht="18" customHeight="1" outlineLevel="1">
      <c r="A276" s="3"/>
      <c r="B276" s="110" t="s">
        <v>260</v>
      </c>
      <c r="C276" s="113"/>
      <c r="D276" s="129"/>
      <c r="E276" s="114">
        <f>E277+E279+E281</f>
        <v>1177.3</v>
      </c>
      <c r="F276" s="114">
        <f>F277+F279+F281+F283</f>
        <v>710</v>
      </c>
      <c r="G276" s="114">
        <f>G277+G279+G281+G283</f>
        <v>700</v>
      </c>
      <c r="H276" s="114">
        <f>H277+H279+H281</f>
        <v>710</v>
      </c>
      <c r="I276" s="114">
        <f>I277+I279+I281+I283</f>
        <v>680</v>
      </c>
      <c r="J276" s="114">
        <f>J277+J279+J281+J283</f>
        <v>680</v>
      </c>
      <c r="K276" s="115">
        <f>K277+K279+K281+K283</f>
        <v>680</v>
      </c>
    </row>
    <row r="277" spans="1:11" ht="13.5" customHeight="1" outlineLevel="1">
      <c r="A277" s="3"/>
      <c r="B277" s="83"/>
      <c r="C277" s="89">
        <v>632</v>
      </c>
      <c r="D277" s="93" t="s">
        <v>261</v>
      </c>
      <c r="E277" s="90">
        <f>E278</f>
        <v>750</v>
      </c>
      <c r="F277" s="90">
        <v>710</v>
      </c>
      <c r="G277" s="90">
        <f>G278</f>
        <v>600</v>
      </c>
      <c r="H277" s="90">
        <v>300</v>
      </c>
      <c r="I277" s="90">
        <v>480</v>
      </c>
      <c r="J277" s="90">
        <v>480</v>
      </c>
      <c r="K277" s="92">
        <v>480</v>
      </c>
    </row>
    <row r="278" spans="1:11" ht="13.5" customHeight="1" hidden="1" outlineLevel="1">
      <c r="A278" s="3"/>
      <c r="B278" s="83"/>
      <c r="C278" s="79" t="s">
        <v>262</v>
      </c>
      <c r="D278" s="80" t="s">
        <v>151</v>
      </c>
      <c r="E278" s="81">
        <v>750</v>
      </c>
      <c r="F278" s="81"/>
      <c r="G278" s="81">
        <v>600</v>
      </c>
      <c r="H278" s="81"/>
      <c r="I278" s="81">
        <v>600</v>
      </c>
      <c r="J278" s="81">
        <v>600</v>
      </c>
      <c r="K278" s="82">
        <v>600</v>
      </c>
    </row>
    <row r="279" spans="1:11" ht="13.5" customHeight="1" outlineLevel="1">
      <c r="A279" s="3"/>
      <c r="B279" s="83"/>
      <c r="C279" s="89">
        <v>633</v>
      </c>
      <c r="D279" s="17" t="s">
        <v>155</v>
      </c>
      <c r="E279" s="90">
        <f>E280</f>
        <v>417.3</v>
      </c>
      <c r="F279" s="90">
        <f>F280</f>
        <v>0</v>
      </c>
      <c r="G279" s="90">
        <f>G280</f>
        <v>100</v>
      </c>
      <c r="H279" s="90">
        <v>410</v>
      </c>
      <c r="I279" s="90">
        <v>200</v>
      </c>
      <c r="J279" s="90">
        <v>200</v>
      </c>
      <c r="K279" s="92">
        <v>200</v>
      </c>
    </row>
    <row r="280" spans="1:11" ht="13.5" customHeight="1" hidden="1" outlineLevel="1">
      <c r="A280" s="3"/>
      <c r="B280" s="83"/>
      <c r="C280" s="84">
        <v>633006</v>
      </c>
      <c r="D280" s="80" t="s">
        <v>161</v>
      </c>
      <c r="E280" s="81">
        <v>417.3</v>
      </c>
      <c r="F280" s="81"/>
      <c r="G280" s="81">
        <v>100</v>
      </c>
      <c r="H280" s="81"/>
      <c r="I280" s="81">
        <v>100</v>
      </c>
      <c r="J280" s="81">
        <v>100</v>
      </c>
      <c r="K280" s="82">
        <v>100</v>
      </c>
    </row>
    <row r="281" spans="1:11" ht="13.5" customHeight="1" outlineLevel="1">
      <c r="A281" s="3"/>
      <c r="B281" s="83"/>
      <c r="C281" s="89">
        <v>635</v>
      </c>
      <c r="D281" s="17" t="s">
        <v>174</v>
      </c>
      <c r="E281" s="90">
        <f aca="true" t="shared" si="46" ref="E281:K281">E282</f>
        <v>10</v>
      </c>
      <c r="F281" s="90">
        <v>0</v>
      </c>
      <c r="G281" s="90">
        <f t="shared" si="46"/>
        <v>0</v>
      </c>
      <c r="H281" s="90">
        <f t="shared" si="46"/>
        <v>0</v>
      </c>
      <c r="I281" s="90">
        <f t="shared" si="46"/>
        <v>0</v>
      </c>
      <c r="J281" s="90">
        <f t="shared" si="46"/>
        <v>0</v>
      </c>
      <c r="K281" s="92">
        <f t="shared" si="46"/>
        <v>0</v>
      </c>
    </row>
    <row r="282" spans="1:11" ht="13.5" customHeight="1" hidden="1" outlineLevel="1">
      <c r="A282" s="3"/>
      <c r="B282" s="83"/>
      <c r="C282" s="84">
        <v>635006</v>
      </c>
      <c r="D282" s="80" t="s">
        <v>263</v>
      </c>
      <c r="E282" s="81">
        <v>10</v>
      </c>
      <c r="F282" s="81">
        <v>750</v>
      </c>
      <c r="G282" s="81">
        <v>0</v>
      </c>
      <c r="H282" s="81"/>
      <c r="I282" s="81">
        <v>0</v>
      </c>
      <c r="J282" s="81">
        <v>0</v>
      </c>
      <c r="K282" s="82">
        <v>0</v>
      </c>
    </row>
    <row r="283" spans="1:11" ht="13.5" customHeight="1" hidden="1" outlineLevel="1">
      <c r="A283" s="3"/>
      <c r="B283" s="117"/>
      <c r="C283" s="96">
        <v>637027</v>
      </c>
      <c r="D283" s="93" t="s">
        <v>255</v>
      </c>
      <c r="E283" s="90"/>
      <c r="F283" s="90">
        <v>0</v>
      </c>
      <c r="G283" s="90">
        <v>0</v>
      </c>
      <c r="H283" s="90"/>
      <c r="I283" s="90">
        <v>0</v>
      </c>
      <c r="J283" s="90">
        <v>0</v>
      </c>
      <c r="K283" s="92">
        <v>0</v>
      </c>
    </row>
    <row r="284" spans="1:11" ht="18" customHeight="1" collapsed="1">
      <c r="A284" s="3"/>
      <c r="B284" s="110" t="s">
        <v>264</v>
      </c>
      <c r="C284" s="113"/>
      <c r="D284" s="129"/>
      <c r="E284" s="114">
        <f>E285+E288+E287</f>
        <v>5898.03</v>
      </c>
      <c r="F284" s="114">
        <f aca="true" t="shared" si="47" ref="F284:K284">F285+F288+F287+F305</f>
        <v>4925.12</v>
      </c>
      <c r="G284" s="114">
        <f t="shared" si="47"/>
        <v>4300</v>
      </c>
      <c r="H284" s="114">
        <f t="shared" si="47"/>
        <v>4000</v>
      </c>
      <c r="I284" s="114">
        <f t="shared" si="47"/>
        <v>2600</v>
      </c>
      <c r="J284" s="114">
        <f t="shared" si="47"/>
        <v>2600</v>
      </c>
      <c r="K284" s="115">
        <f t="shared" si="47"/>
        <v>2600</v>
      </c>
    </row>
    <row r="285" spans="1:11" s="118" customFormat="1" ht="13.5" customHeight="1">
      <c r="A285" s="116"/>
      <c r="B285" s="88"/>
      <c r="C285" s="89">
        <v>632</v>
      </c>
      <c r="D285" s="93" t="s">
        <v>261</v>
      </c>
      <c r="E285" s="119">
        <f>SUM(E286)</f>
        <v>5203.03</v>
      </c>
      <c r="F285" s="119">
        <v>3767</v>
      </c>
      <c r="G285" s="119">
        <f>SUM(G286)</f>
        <v>4000</v>
      </c>
      <c r="H285" s="119">
        <v>2600</v>
      </c>
      <c r="I285" s="119">
        <v>2600</v>
      </c>
      <c r="J285" s="119">
        <v>2600</v>
      </c>
      <c r="K285" s="120">
        <v>2600</v>
      </c>
    </row>
    <row r="286" spans="1:11" ht="13.5" customHeight="1" hidden="1" outlineLevel="1">
      <c r="A286" s="3"/>
      <c r="B286" s="83"/>
      <c r="C286" s="79" t="s">
        <v>262</v>
      </c>
      <c r="D286" s="80" t="s">
        <v>151</v>
      </c>
      <c r="E286" s="81">
        <v>5203.03</v>
      </c>
      <c r="F286" s="81"/>
      <c r="G286" s="81">
        <v>4000</v>
      </c>
      <c r="H286" s="81"/>
      <c r="I286" s="81">
        <v>4000</v>
      </c>
      <c r="J286" s="81">
        <v>4000</v>
      </c>
      <c r="K286" s="82">
        <v>4000</v>
      </c>
    </row>
    <row r="287" spans="1:11" ht="13.5" customHeight="1" hidden="1" outlineLevel="1">
      <c r="A287" s="3"/>
      <c r="B287" s="117"/>
      <c r="C287" s="89">
        <v>633006</v>
      </c>
      <c r="D287" s="93" t="s">
        <v>161</v>
      </c>
      <c r="E287" s="90">
        <v>670</v>
      </c>
      <c r="F287" s="90"/>
      <c r="G287" s="90">
        <v>0</v>
      </c>
      <c r="H287" s="90"/>
      <c r="I287" s="90">
        <v>0</v>
      </c>
      <c r="J287" s="90">
        <v>0</v>
      </c>
      <c r="K287" s="92">
        <v>0</v>
      </c>
    </row>
    <row r="288" spans="1:11" s="118" customFormat="1" ht="13.5" customHeight="1" collapsed="1">
      <c r="A288" s="116"/>
      <c r="B288" s="117"/>
      <c r="C288" s="89">
        <v>635</v>
      </c>
      <c r="D288" s="17" t="s">
        <v>174</v>
      </c>
      <c r="E288" s="119">
        <f aca="true" t="shared" si="48" ref="E288:J288">SUM(E289)</f>
        <v>25</v>
      </c>
      <c r="F288" s="119">
        <f t="shared" si="48"/>
        <v>0</v>
      </c>
      <c r="G288" s="119">
        <f t="shared" si="48"/>
        <v>0</v>
      </c>
      <c r="H288" s="119">
        <f t="shared" si="48"/>
        <v>0</v>
      </c>
      <c r="I288" s="119">
        <f t="shared" si="48"/>
        <v>0</v>
      </c>
      <c r="J288" s="119">
        <f t="shared" si="48"/>
        <v>0</v>
      </c>
      <c r="K288" s="120">
        <v>0</v>
      </c>
    </row>
    <row r="289" spans="1:11" ht="13.5" customHeight="1" hidden="1" outlineLevel="1">
      <c r="A289" s="3"/>
      <c r="B289" s="83"/>
      <c r="C289" s="84">
        <v>635006</v>
      </c>
      <c r="D289" s="80" t="s">
        <v>263</v>
      </c>
      <c r="E289" s="81">
        <v>25</v>
      </c>
      <c r="F289" s="81"/>
      <c r="G289" s="81">
        <v>0</v>
      </c>
      <c r="H289" s="81"/>
      <c r="I289" s="81">
        <v>0</v>
      </c>
      <c r="J289" s="81">
        <v>0</v>
      </c>
      <c r="K289" s="82">
        <v>0</v>
      </c>
    </row>
    <row r="290" spans="1:11" ht="12.75" customHeight="1" hidden="1">
      <c r="A290" s="3"/>
      <c r="B290" s="110" t="s">
        <v>265</v>
      </c>
      <c r="C290" s="128"/>
      <c r="D290" s="129"/>
      <c r="E290" s="114"/>
      <c r="F290" s="114"/>
      <c r="G290" s="114"/>
      <c r="H290" s="114"/>
      <c r="I290" s="114"/>
      <c r="J290" s="114"/>
      <c r="K290" s="115"/>
    </row>
    <row r="291" spans="1:11" ht="12.75" customHeight="1" hidden="1">
      <c r="A291" s="3"/>
      <c r="B291" s="143"/>
      <c r="C291" s="79">
        <v>614</v>
      </c>
      <c r="D291" s="80" t="s">
        <v>266</v>
      </c>
      <c r="E291" s="81"/>
      <c r="F291" s="81"/>
      <c r="G291" s="81"/>
      <c r="H291" s="81"/>
      <c r="I291" s="81"/>
      <c r="J291" s="81"/>
      <c r="K291" s="82"/>
    </row>
    <row r="292" spans="1:11" ht="12.75" customHeight="1" hidden="1">
      <c r="A292" s="3"/>
      <c r="B292" s="143"/>
      <c r="C292" s="84">
        <v>625002</v>
      </c>
      <c r="D292" s="80" t="s">
        <v>267</v>
      </c>
      <c r="E292" s="81"/>
      <c r="F292" s="81"/>
      <c r="G292" s="81"/>
      <c r="H292" s="81"/>
      <c r="I292" s="81"/>
      <c r="J292" s="81"/>
      <c r="K292" s="82"/>
    </row>
    <row r="293" spans="1:11" ht="12.75" customHeight="1" hidden="1">
      <c r="A293" s="3"/>
      <c r="B293" s="143"/>
      <c r="C293" s="84">
        <v>625003</v>
      </c>
      <c r="D293" s="80" t="s">
        <v>222</v>
      </c>
      <c r="E293" s="81"/>
      <c r="F293" s="81"/>
      <c r="G293" s="81"/>
      <c r="H293" s="81"/>
      <c r="I293" s="81"/>
      <c r="J293" s="81"/>
      <c r="K293" s="82"/>
    </row>
    <row r="294" spans="1:11" ht="12.75" customHeight="1" hidden="1">
      <c r="A294" s="3"/>
      <c r="B294" s="143"/>
      <c r="C294" s="84">
        <v>625007</v>
      </c>
      <c r="D294" s="80" t="s">
        <v>268</v>
      </c>
      <c r="E294" s="81"/>
      <c r="F294" s="81"/>
      <c r="G294" s="81"/>
      <c r="H294" s="81"/>
      <c r="I294" s="81"/>
      <c r="J294" s="81"/>
      <c r="K294" s="82"/>
    </row>
    <row r="295" spans="1:11" s="118" customFormat="1" ht="12.75" customHeight="1" hidden="1">
      <c r="A295" s="116"/>
      <c r="B295" s="143"/>
      <c r="C295" s="96">
        <v>632</v>
      </c>
      <c r="D295" s="93" t="s">
        <v>151</v>
      </c>
      <c r="E295" s="119">
        <f aca="true" t="shared" si="49" ref="E295:K295">SUM(E296:E298)</f>
        <v>0</v>
      </c>
      <c r="F295" s="119">
        <f t="shared" si="49"/>
        <v>0</v>
      </c>
      <c r="G295" s="119">
        <f t="shared" si="49"/>
        <v>0</v>
      </c>
      <c r="H295" s="119">
        <f t="shared" si="49"/>
        <v>0</v>
      </c>
      <c r="I295" s="119">
        <f t="shared" si="49"/>
        <v>0</v>
      </c>
      <c r="J295" s="119">
        <f t="shared" si="49"/>
        <v>0</v>
      </c>
      <c r="K295" s="120">
        <f t="shared" si="49"/>
        <v>0</v>
      </c>
    </row>
    <row r="296" spans="1:11" ht="12.75" customHeight="1" hidden="1">
      <c r="A296" s="3"/>
      <c r="B296" s="143"/>
      <c r="C296" s="84">
        <v>632001</v>
      </c>
      <c r="D296" s="80" t="s">
        <v>269</v>
      </c>
      <c r="E296" s="81"/>
      <c r="F296" s="81"/>
      <c r="G296" s="81"/>
      <c r="H296" s="81"/>
      <c r="I296" s="81"/>
      <c r="J296" s="81"/>
      <c r="K296" s="82"/>
    </row>
    <row r="297" spans="1:11" ht="12.75" customHeight="1" hidden="1">
      <c r="A297" s="3"/>
      <c r="B297" s="143"/>
      <c r="C297" s="84">
        <v>632002</v>
      </c>
      <c r="D297" s="80" t="s">
        <v>152</v>
      </c>
      <c r="E297" s="81"/>
      <c r="F297" s="81"/>
      <c r="G297" s="81"/>
      <c r="H297" s="81"/>
      <c r="I297" s="81"/>
      <c r="J297" s="81"/>
      <c r="K297" s="82"/>
    </row>
    <row r="298" spans="1:11" ht="12.75" customHeight="1" hidden="1">
      <c r="A298" s="3"/>
      <c r="B298" s="143"/>
      <c r="C298" s="84">
        <v>633006</v>
      </c>
      <c r="D298" s="80" t="s">
        <v>161</v>
      </c>
      <c r="E298" s="81"/>
      <c r="F298" s="81"/>
      <c r="G298" s="81"/>
      <c r="H298" s="81"/>
      <c r="I298" s="81"/>
      <c r="J298" s="81"/>
      <c r="K298" s="82"/>
    </row>
    <row r="299" spans="1:11" s="118" customFormat="1" ht="12.75" customHeight="1" hidden="1">
      <c r="A299" s="116"/>
      <c r="B299" s="88"/>
      <c r="C299" s="89">
        <v>637</v>
      </c>
      <c r="D299" s="17" t="s">
        <v>182</v>
      </c>
      <c r="E299" s="119">
        <f aca="true" t="shared" si="50" ref="E299:K299">SUM(E300:E303)</f>
        <v>0</v>
      </c>
      <c r="F299" s="119">
        <f t="shared" si="50"/>
        <v>0</v>
      </c>
      <c r="G299" s="119">
        <f t="shared" si="50"/>
        <v>0</v>
      </c>
      <c r="H299" s="119">
        <f t="shared" si="50"/>
        <v>0</v>
      </c>
      <c r="I299" s="119">
        <f t="shared" si="50"/>
        <v>0</v>
      </c>
      <c r="J299" s="119">
        <f t="shared" si="50"/>
        <v>0</v>
      </c>
      <c r="K299" s="120">
        <f t="shared" si="50"/>
        <v>0</v>
      </c>
    </row>
    <row r="300" spans="1:11" ht="12.75" customHeight="1" hidden="1">
      <c r="A300" s="3"/>
      <c r="B300" s="88"/>
      <c r="C300" s="84">
        <v>637004</v>
      </c>
      <c r="D300" s="25" t="s">
        <v>188</v>
      </c>
      <c r="E300" s="81"/>
      <c r="F300" s="81"/>
      <c r="G300" s="81"/>
      <c r="H300" s="81"/>
      <c r="I300" s="81"/>
      <c r="J300" s="81"/>
      <c r="K300" s="82"/>
    </row>
    <row r="301" spans="1:11" ht="12.75" customHeight="1" hidden="1" outlineLevel="1">
      <c r="A301" s="3"/>
      <c r="B301" s="83"/>
      <c r="C301" s="84">
        <v>637012</v>
      </c>
      <c r="D301" s="80" t="s">
        <v>192</v>
      </c>
      <c r="E301" s="81"/>
      <c r="F301" s="81"/>
      <c r="G301" s="81"/>
      <c r="H301" s="81"/>
      <c r="I301" s="81"/>
      <c r="J301" s="81"/>
      <c r="K301" s="82"/>
    </row>
    <row r="302" spans="1:11" ht="12.75" customHeight="1" hidden="1" outlineLevel="1">
      <c r="A302" s="3"/>
      <c r="B302" s="83"/>
      <c r="C302" s="84">
        <v>637027</v>
      </c>
      <c r="D302" s="80" t="s">
        <v>266</v>
      </c>
      <c r="E302" s="81"/>
      <c r="F302" s="81"/>
      <c r="G302" s="81"/>
      <c r="H302" s="81"/>
      <c r="I302" s="81"/>
      <c r="J302" s="81"/>
      <c r="K302" s="82"/>
    </row>
    <row r="303" spans="1:11" ht="12.75" customHeight="1" hidden="1" outlineLevel="1">
      <c r="A303" s="3"/>
      <c r="B303" s="83"/>
      <c r="C303" s="84">
        <v>635004</v>
      </c>
      <c r="D303" s="80" t="s">
        <v>257</v>
      </c>
      <c r="E303" s="81"/>
      <c r="F303" s="81"/>
      <c r="G303" s="81"/>
      <c r="H303" s="81"/>
      <c r="I303" s="81"/>
      <c r="J303" s="81"/>
      <c r="K303" s="82"/>
    </row>
    <row r="304" spans="1:11" s="118" customFormat="1" ht="12.75" customHeight="1" hidden="1" outlineLevel="1">
      <c r="A304" s="116"/>
      <c r="B304" s="117"/>
      <c r="C304" s="96">
        <v>635006</v>
      </c>
      <c r="D304" s="93" t="s">
        <v>263</v>
      </c>
      <c r="E304" s="90"/>
      <c r="F304" s="90"/>
      <c r="G304" s="90"/>
      <c r="H304" s="90"/>
      <c r="I304" s="90"/>
      <c r="J304" s="90"/>
      <c r="K304" s="92"/>
    </row>
    <row r="305" spans="1:11" s="118" customFormat="1" ht="12.75" customHeight="1" outlineLevel="1">
      <c r="A305" s="116"/>
      <c r="B305" s="117"/>
      <c r="C305" s="96">
        <v>637004</v>
      </c>
      <c r="D305" s="93" t="s">
        <v>188</v>
      </c>
      <c r="E305" s="90">
        <v>0</v>
      </c>
      <c r="F305" s="90">
        <v>1158.12</v>
      </c>
      <c r="G305" s="90">
        <v>300</v>
      </c>
      <c r="H305" s="90">
        <v>1400</v>
      </c>
      <c r="I305" s="90">
        <v>0</v>
      </c>
      <c r="J305" s="90">
        <v>0</v>
      </c>
      <c r="K305" s="92">
        <v>0</v>
      </c>
    </row>
    <row r="306" spans="1:11" ht="15">
      <c r="A306" s="3"/>
      <c r="B306" s="132" t="s">
        <v>270</v>
      </c>
      <c r="C306" s="128"/>
      <c r="D306" s="129"/>
      <c r="E306" s="114">
        <f aca="true" t="shared" si="51" ref="E306:K306">E307+E310</f>
        <v>0</v>
      </c>
      <c r="F306" s="114">
        <f t="shared" si="51"/>
        <v>0</v>
      </c>
      <c r="G306" s="114">
        <f t="shared" si="51"/>
        <v>0</v>
      </c>
      <c r="H306" s="114">
        <f t="shared" si="51"/>
        <v>0</v>
      </c>
      <c r="I306" s="114">
        <f t="shared" si="51"/>
        <v>0</v>
      </c>
      <c r="J306" s="114">
        <f t="shared" si="51"/>
        <v>0</v>
      </c>
      <c r="K306" s="115">
        <f t="shared" si="51"/>
        <v>0</v>
      </c>
    </row>
    <row r="307" spans="1:11" s="118" customFormat="1" ht="13.5" customHeight="1" hidden="1">
      <c r="A307" s="116"/>
      <c r="B307" s="88"/>
      <c r="C307" s="89">
        <v>632</v>
      </c>
      <c r="D307" s="93" t="s">
        <v>151</v>
      </c>
      <c r="E307" s="119">
        <f aca="true" t="shared" si="52" ref="E307:K307">SUM(E308:E309)</f>
        <v>0</v>
      </c>
      <c r="F307" s="119">
        <f t="shared" si="52"/>
        <v>0</v>
      </c>
      <c r="G307" s="119">
        <f t="shared" si="52"/>
        <v>0</v>
      </c>
      <c r="H307" s="119">
        <f t="shared" si="52"/>
        <v>0</v>
      </c>
      <c r="I307" s="119">
        <f t="shared" si="52"/>
        <v>0</v>
      </c>
      <c r="J307" s="119">
        <f t="shared" si="52"/>
        <v>0</v>
      </c>
      <c r="K307" s="120">
        <f t="shared" si="52"/>
        <v>0</v>
      </c>
    </row>
    <row r="308" spans="1:11" ht="13.5" customHeight="1" hidden="1" outlineLevel="1">
      <c r="A308" s="3"/>
      <c r="B308" s="83"/>
      <c r="C308" s="79" t="s">
        <v>262</v>
      </c>
      <c r="D308" s="80" t="s">
        <v>151</v>
      </c>
      <c r="E308" s="81"/>
      <c r="F308" s="81"/>
      <c r="G308" s="81"/>
      <c r="H308" s="81"/>
      <c r="I308" s="81"/>
      <c r="J308" s="81"/>
      <c r="K308" s="82"/>
    </row>
    <row r="309" spans="1:11" ht="13.5" customHeight="1" hidden="1" outlineLevel="1">
      <c r="A309" s="3"/>
      <c r="B309" s="83"/>
      <c r="C309" s="84">
        <v>632002</v>
      </c>
      <c r="D309" s="80" t="s">
        <v>152</v>
      </c>
      <c r="E309" s="81"/>
      <c r="F309" s="81">
        <v>0</v>
      </c>
      <c r="G309" s="81">
        <v>0</v>
      </c>
      <c r="H309" s="81"/>
      <c r="I309" s="81">
        <v>0</v>
      </c>
      <c r="J309" s="81">
        <v>0</v>
      </c>
      <c r="K309" s="82">
        <v>0</v>
      </c>
    </row>
    <row r="310" spans="1:11" s="118" customFormat="1" ht="13.5" customHeight="1" hidden="1">
      <c r="A310" s="116"/>
      <c r="B310" s="117"/>
      <c r="C310" s="89">
        <v>633</v>
      </c>
      <c r="D310" s="17" t="s">
        <v>240</v>
      </c>
      <c r="E310" s="119">
        <f aca="true" t="shared" si="53" ref="E310:K310">SUM(E312:E313)</f>
        <v>0</v>
      </c>
      <c r="F310" s="119">
        <f t="shared" si="53"/>
        <v>0</v>
      </c>
      <c r="G310" s="119">
        <f t="shared" si="53"/>
        <v>0</v>
      </c>
      <c r="H310" s="119">
        <f t="shared" si="53"/>
        <v>0</v>
      </c>
      <c r="I310" s="119">
        <f t="shared" si="53"/>
        <v>0</v>
      </c>
      <c r="J310" s="119">
        <f t="shared" si="53"/>
        <v>0</v>
      </c>
      <c r="K310" s="120">
        <f t="shared" si="53"/>
        <v>0</v>
      </c>
    </row>
    <row r="311" spans="1:11" s="118" customFormat="1" ht="13.5" customHeight="1" hidden="1">
      <c r="A311" s="116"/>
      <c r="B311" s="117"/>
      <c r="C311" s="89">
        <v>633006</v>
      </c>
      <c r="D311" s="17" t="s">
        <v>161</v>
      </c>
      <c r="E311" s="119"/>
      <c r="F311" s="119"/>
      <c r="G311" s="119"/>
      <c r="H311" s="119"/>
      <c r="I311" s="119"/>
      <c r="J311" s="119"/>
      <c r="K311" s="120"/>
    </row>
    <row r="312" spans="1:11" ht="13.5" customHeight="1" hidden="1" outlineLevel="1">
      <c r="A312" s="3"/>
      <c r="B312" s="83"/>
      <c r="C312" s="84">
        <v>633009</v>
      </c>
      <c r="D312" s="80" t="s">
        <v>271</v>
      </c>
      <c r="E312" s="81"/>
      <c r="F312" s="81"/>
      <c r="G312" s="81"/>
      <c r="H312" s="81"/>
      <c r="I312" s="81"/>
      <c r="J312" s="81"/>
      <c r="K312" s="82"/>
    </row>
    <row r="313" spans="1:11" ht="13.5" customHeight="1" hidden="1" outlineLevel="1">
      <c r="A313" s="3"/>
      <c r="B313" s="83"/>
      <c r="C313" s="84">
        <v>635006</v>
      </c>
      <c r="D313" s="80" t="s">
        <v>263</v>
      </c>
      <c r="E313" s="81"/>
      <c r="F313" s="81"/>
      <c r="G313" s="81"/>
      <c r="H313" s="81"/>
      <c r="I313" s="81"/>
      <c r="J313" s="81"/>
      <c r="K313" s="82"/>
    </row>
    <row r="314" spans="1:11" ht="18" customHeight="1" collapsed="1">
      <c r="A314" s="3"/>
      <c r="B314" s="110" t="s">
        <v>272</v>
      </c>
      <c r="C314" s="113"/>
      <c r="D314" s="112"/>
      <c r="E314" s="114">
        <f>E315+E316+E317+E320+E318+E319</f>
        <v>6680.62</v>
      </c>
      <c r="F314" s="114">
        <f>F315+F316+F317+F320</f>
        <v>0</v>
      </c>
      <c r="G314" s="114">
        <f>G315+G316+G317+G320</f>
        <v>0</v>
      </c>
      <c r="H314" s="114">
        <f>H315+H316+H317+H320+H318+H319</f>
        <v>0</v>
      </c>
      <c r="I314" s="114">
        <f>I315+I316+I317+I320</f>
        <v>0</v>
      </c>
      <c r="J314" s="114">
        <f>J315+J316+J317+J320</f>
        <v>0</v>
      </c>
      <c r="K314" s="115">
        <f>K315+K316+K317+K320</f>
        <v>0</v>
      </c>
    </row>
    <row r="315" spans="1:11" ht="13.5" customHeight="1" hidden="1">
      <c r="A315" s="3"/>
      <c r="B315" s="83"/>
      <c r="C315" s="84">
        <v>632001</v>
      </c>
      <c r="D315" s="80" t="s">
        <v>269</v>
      </c>
      <c r="E315" s="81"/>
      <c r="F315" s="81"/>
      <c r="G315" s="81"/>
      <c r="H315" s="81"/>
      <c r="I315" s="81"/>
      <c r="J315" s="81"/>
      <c r="K315" s="82"/>
    </row>
    <row r="316" spans="1:11" ht="13.5" customHeight="1" hidden="1">
      <c r="A316" s="3"/>
      <c r="B316" s="83"/>
      <c r="C316" s="84">
        <v>632002</v>
      </c>
      <c r="D316" s="80" t="s">
        <v>152</v>
      </c>
      <c r="E316" s="81"/>
      <c r="F316" s="81"/>
      <c r="G316" s="81"/>
      <c r="H316" s="81"/>
      <c r="I316" s="81"/>
      <c r="J316" s="81"/>
      <c r="K316" s="82"/>
    </row>
    <row r="317" spans="1:11" ht="13.5" customHeight="1" hidden="1">
      <c r="A317" s="3"/>
      <c r="B317" s="83"/>
      <c r="C317" s="84">
        <v>633006</v>
      </c>
      <c r="D317" s="80" t="s">
        <v>161</v>
      </c>
      <c r="E317" s="81">
        <v>3086.63</v>
      </c>
      <c r="F317" s="81">
        <v>0</v>
      </c>
      <c r="G317" s="81">
        <v>0</v>
      </c>
      <c r="H317" s="81"/>
      <c r="I317" s="81">
        <v>0</v>
      </c>
      <c r="J317" s="81">
        <v>0</v>
      </c>
      <c r="K317" s="82">
        <v>0</v>
      </c>
    </row>
    <row r="318" spans="1:11" ht="13.5" customHeight="1" hidden="1">
      <c r="A318" s="3"/>
      <c r="B318" s="83"/>
      <c r="C318" s="84">
        <v>634004</v>
      </c>
      <c r="D318" s="80" t="s">
        <v>172</v>
      </c>
      <c r="E318" s="81">
        <v>42</v>
      </c>
      <c r="F318" s="81">
        <v>0</v>
      </c>
      <c r="G318" s="81">
        <v>0</v>
      </c>
      <c r="H318" s="81"/>
      <c r="I318" s="81">
        <v>0</v>
      </c>
      <c r="J318" s="81">
        <v>0</v>
      </c>
      <c r="K318" s="82">
        <v>0</v>
      </c>
    </row>
    <row r="319" spans="1:11" ht="13.5" customHeight="1" hidden="1">
      <c r="A319" s="3"/>
      <c r="B319" s="83"/>
      <c r="C319" s="84">
        <v>635006</v>
      </c>
      <c r="D319" s="80" t="s">
        <v>174</v>
      </c>
      <c r="E319" s="81">
        <v>3551.99</v>
      </c>
      <c r="F319" s="81">
        <v>0</v>
      </c>
      <c r="G319" s="81">
        <v>0</v>
      </c>
      <c r="H319" s="81"/>
      <c r="I319" s="81">
        <v>0</v>
      </c>
      <c r="J319" s="81">
        <v>0</v>
      </c>
      <c r="K319" s="82">
        <v>0</v>
      </c>
    </row>
    <row r="320" spans="1:11" ht="13.5" customHeight="1" hidden="1">
      <c r="A320" s="3"/>
      <c r="B320" s="144"/>
      <c r="C320" s="84">
        <v>642001</v>
      </c>
      <c r="D320" s="80" t="s">
        <v>273</v>
      </c>
      <c r="E320" s="81"/>
      <c r="F320" s="81"/>
      <c r="G320" s="81"/>
      <c r="H320" s="81"/>
      <c r="I320" s="81"/>
      <c r="J320" s="81"/>
      <c r="K320" s="82"/>
    </row>
    <row r="321" spans="1:11" ht="18" customHeight="1">
      <c r="A321" s="3"/>
      <c r="B321" s="110" t="s">
        <v>274</v>
      </c>
      <c r="C321" s="113"/>
      <c r="D321" s="112"/>
      <c r="E321" s="114">
        <f>E322+E325+E326+E327+E329+E328</f>
        <v>5089.25</v>
      </c>
      <c r="F321" s="114">
        <f>F322+F325+F326+F327+F329</f>
        <v>1513.99</v>
      </c>
      <c r="G321" s="114">
        <f>G322+G325+G326+G327+G329</f>
        <v>700</v>
      </c>
      <c r="H321" s="114">
        <f>H322+H325+H326+H327+H329+H328</f>
        <v>300</v>
      </c>
      <c r="I321" s="114">
        <f>I322+I325+I326+I327+I329</f>
        <v>300</v>
      </c>
      <c r="J321" s="114">
        <f>J322+J325+J326+J327+J329</f>
        <v>300</v>
      </c>
      <c r="K321" s="115">
        <f>K322+K325+K326+K327+K329</f>
        <v>300</v>
      </c>
    </row>
    <row r="322" spans="1:11" s="118" customFormat="1" ht="13.5" customHeight="1">
      <c r="A322" s="116"/>
      <c r="B322" s="88"/>
      <c r="C322" s="89">
        <v>632</v>
      </c>
      <c r="D322" s="17" t="s">
        <v>269</v>
      </c>
      <c r="E322" s="119">
        <f aca="true" t="shared" si="54" ref="E322:J322">SUM(E323:E324)</f>
        <v>0</v>
      </c>
      <c r="F322" s="119">
        <f t="shared" si="54"/>
        <v>500</v>
      </c>
      <c r="G322" s="119">
        <f t="shared" si="54"/>
        <v>300</v>
      </c>
      <c r="H322" s="119">
        <f t="shared" si="54"/>
        <v>300</v>
      </c>
      <c r="I322" s="119">
        <f t="shared" si="54"/>
        <v>300</v>
      </c>
      <c r="J322" s="119">
        <f t="shared" si="54"/>
        <v>300</v>
      </c>
      <c r="K322" s="120">
        <v>300</v>
      </c>
    </row>
    <row r="323" spans="1:11" ht="13.5" customHeight="1" hidden="1" outlineLevel="1">
      <c r="A323" s="3"/>
      <c r="B323" s="83"/>
      <c r="C323" s="84">
        <v>632001</v>
      </c>
      <c r="D323" s="80" t="s">
        <v>275</v>
      </c>
      <c r="E323" s="81">
        <v>0</v>
      </c>
      <c r="F323" s="81">
        <v>500</v>
      </c>
      <c r="G323" s="81">
        <v>300</v>
      </c>
      <c r="H323" s="81">
        <v>300</v>
      </c>
      <c r="I323" s="81">
        <v>300</v>
      </c>
      <c r="J323" s="81">
        <v>300</v>
      </c>
      <c r="K323" s="82">
        <v>0</v>
      </c>
    </row>
    <row r="324" spans="1:11" ht="13.5" customHeight="1" hidden="1" outlineLevel="1">
      <c r="A324" s="3"/>
      <c r="B324" s="83"/>
      <c r="C324" s="84">
        <v>632001</v>
      </c>
      <c r="D324" s="80" t="s">
        <v>275</v>
      </c>
      <c r="E324" s="81"/>
      <c r="F324" s="81"/>
      <c r="G324" s="81"/>
      <c r="H324" s="81"/>
      <c r="I324" s="81"/>
      <c r="J324" s="81"/>
      <c r="K324" s="82"/>
    </row>
    <row r="325" spans="1:11" s="118" customFormat="1" ht="13.5" customHeight="1" outlineLevel="1">
      <c r="A325" s="116"/>
      <c r="B325" s="117"/>
      <c r="C325" s="96">
        <v>633006</v>
      </c>
      <c r="D325" s="93" t="s">
        <v>161</v>
      </c>
      <c r="E325" s="90">
        <v>207.52</v>
      </c>
      <c r="F325" s="90">
        <v>13.99</v>
      </c>
      <c r="G325" s="90">
        <v>150</v>
      </c>
      <c r="H325" s="90">
        <v>0</v>
      </c>
      <c r="I325" s="90">
        <v>0</v>
      </c>
      <c r="J325" s="90">
        <v>0</v>
      </c>
      <c r="K325" s="92">
        <v>0</v>
      </c>
    </row>
    <row r="326" spans="1:11" s="118" customFormat="1" ht="13.5" customHeight="1" hidden="1" outlineLevel="1">
      <c r="A326" s="116"/>
      <c r="B326" s="117"/>
      <c r="C326" s="96">
        <v>635006</v>
      </c>
      <c r="D326" s="93" t="s">
        <v>179</v>
      </c>
      <c r="E326" s="90">
        <v>1831.13</v>
      </c>
      <c r="F326" s="90"/>
      <c r="G326" s="90">
        <v>0</v>
      </c>
      <c r="H326" s="90"/>
      <c r="I326" s="90">
        <v>0</v>
      </c>
      <c r="J326" s="90">
        <v>0</v>
      </c>
      <c r="K326" s="92">
        <v>0</v>
      </c>
    </row>
    <row r="327" spans="1:11" s="118" customFormat="1" ht="13.5" customHeight="1" outlineLevel="1">
      <c r="A327" s="116"/>
      <c r="B327" s="117"/>
      <c r="C327" s="96">
        <v>637004</v>
      </c>
      <c r="D327" s="93" t="s">
        <v>188</v>
      </c>
      <c r="E327" s="90">
        <v>525.6</v>
      </c>
      <c r="F327" s="90">
        <v>1000</v>
      </c>
      <c r="G327" s="90">
        <v>250</v>
      </c>
      <c r="H327" s="90">
        <v>0</v>
      </c>
      <c r="I327" s="90">
        <v>0</v>
      </c>
      <c r="J327" s="90">
        <v>0</v>
      </c>
      <c r="K327" s="92">
        <v>0</v>
      </c>
    </row>
    <row r="328" spans="1:11" s="118" customFormat="1" ht="13.5" customHeight="1" outlineLevel="1">
      <c r="A328" s="116"/>
      <c r="B328" s="117"/>
      <c r="C328" s="96">
        <v>637005</v>
      </c>
      <c r="D328" s="93" t="s">
        <v>189</v>
      </c>
      <c r="E328" s="90">
        <v>175</v>
      </c>
      <c r="F328" s="90">
        <v>0</v>
      </c>
      <c r="G328" s="90">
        <v>0</v>
      </c>
      <c r="H328" s="90">
        <v>0</v>
      </c>
      <c r="I328" s="90">
        <v>0</v>
      </c>
      <c r="J328" s="90">
        <v>0</v>
      </c>
      <c r="K328" s="92">
        <v>0</v>
      </c>
    </row>
    <row r="329" spans="1:11" s="118" customFormat="1" ht="13.5" customHeight="1" hidden="1" outlineLevel="1">
      <c r="A329" s="116"/>
      <c r="B329" s="117"/>
      <c r="C329" s="96">
        <v>637002</v>
      </c>
      <c r="D329" s="93" t="s">
        <v>186</v>
      </c>
      <c r="E329" s="90">
        <v>2350</v>
      </c>
      <c r="F329" s="90">
        <v>0</v>
      </c>
      <c r="G329" s="90">
        <v>0</v>
      </c>
      <c r="H329" s="90"/>
      <c r="I329" s="90">
        <v>0</v>
      </c>
      <c r="J329" s="90">
        <v>0</v>
      </c>
      <c r="K329" s="92">
        <v>0</v>
      </c>
    </row>
    <row r="330" spans="1:11" ht="18" customHeight="1" collapsed="1">
      <c r="A330" s="3"/>
      <c r="B330" s="110" t="s">
        <v>276</v>
      </c>
      <c r="C330" s="128"/>
      <c r="D330" s="129"/>
      <c r="E330" s="114">
        <f aca="true" t="shared" si="55" ref="E330:K330">E331+E334+E337+E339+E345</f>
        <v>12170.73</v>
      </c>
      <c r="F330" s="114">
        <f t="shared" si="55"/>
        <v>55</v>
      </c>
      <c r="G330" s="114">
        <f t="shared" si="55"/>
        <v>800</v>
      </c>
      <c r="H330" s="114">
        <f t="shared" si="55"/>
        <v>155</v>
      </c>
      <c r="I330" s="114">
        <f t="shared" si="55"/>
        <v>60</v>
      </c>
      <c r="J330" s="114">
        <f t="shared" si="55"/>
        <v>60</v>
      </c>
      <c r="K330" s="115">
        <f t="shared" si="55"/>
        <v>60</v>
      </c>
    </row>
    <row r="331" spans="1:11" s="118" customFormat="1" ht="13.5" customHeight="1" hidden="1">
      <c r="A331" s="116"/>
      <c r="B331" s="88"/>
      <c r="C331" s="89">
        <v>633</v>
      </c>
      <c r="D331" s="17" t="s">
        <v>155</v>
      </c>
      <c r="E331" s="119">
        <f>E332+E333</f>
        <v>8688.91</v>
      </c>
      <c r="F331" s="119">
        <v>0</v>
      </c>
      <c r="G331" s="119">
        <f>SUM(G333)</f>
        <v>100</v>
      </c>
      <c r="H331" s="119">
        <f>H332+H333</f>
        <v>0</v>
      </c>
      <c r="I331" s="119">
        <v>0</v>
      </c>
      <c r="J331" s="119">
        <v>0</v>
      </c>
      <c r="K331" s="120">
        <v>0</v>
      </c>
    </row>
    <row r="332" spans="1:11" s="118" customFormat="1" ht="13.5" customHeight="1" hidden="1">
      <c r="A332" s="116"/>
      <c r="B332" s="88"/>
      <c r="C332" s="79">
        <v>633001</v>
      </c>
      <c r="D332" s="25" t="s">
        <v>156</v>
      </c>
      <c r="E332" s="95">
        <v>795.77</v>
      </c>
      <c r="F332" s="95"/>
      <c r="G332" s="95"/>
      <c r="H332" s="95"/>
      <c r="I332" s="95"/>
      <c r="J332" s="95"/>
      <c r="K332" s="94"/>
    </row>
    <row r="333" spans="1:11" ht="13.5" customHeight="1" hidden="1" outlineLevel="1">
      <c r="A333" s="3"/>
      <c r="B333" s="88"/>
      <c r="C333" s="84">
        <v>633006</v>
      </c>
      <c r="D333" s="80" t="s">
        <v>161</v>
      </c>
      <c r="E333" s="81">
        <v>7893.14</v>
      </c>
      <c r="F333" s="81">
        <v>100</v>
      </c>
      <c r="G333" s="81">
        <v>100</v>
      </c>
      <c r="H333" s="81"/>
      <c r="I333" s="81">
        <v>100</v>
      </c>
      <c r="J333" s="81">
        <v>100</v>
      </c>
      <c r="K333" s="82">
        <v>100</v>
      </c>
    </row>
    <row r="334" spans="1:11" s="118" customFormat="1" ht="13.5" customHeight="1" collapsed="1">
      <c r="A334" s="116"/>
      <c r="B334" s="88"/>
      <c r="C334" s="89">
        <v>632</v>
      </c>
      <c r="D334" s="93" t="s">
        <v>150</v>
      </c>
      <c r="E334" s="119">
        <f>SUM(E335:E336)</f>
        <v>52.08</v>
      </c>
      <c r="F334" s="119">
        <v>55</v>
      </c>
      <c r="G334" s="119">
        <f>SUM(G335:G336)</f>
        <v>100</v>
      </c>
      <c r="H334" s="119">
        <v>55</v>
      </c>
      <c r="I334" s="119">
        <v>60</v>
      </c>
      <c r="J334" s="119">
        <v>60</v>
      </c>
      <c r="K334" s="120">
        <v>60</v>
      </c>
    </row>
    <row r="335" spans="1:11" ht="13.5" customHeight="1" hidden="1" outlineLevel="1">
      <c r="A335" s="3"/>
      <c r="B335" s="83"/>
      <c r="C335" s="79" t="s">
        <v>262</v>
      </c>
      <c r="D335" s="80" t="s">
        <v>151</v>
      </c>
      <c r="E335" s="81">
        <v>52.08</v>
      </c>
      <c r="F335" s="81">
        <v>100</v>
      </c>
      <c r="G335" s="81">
        <v>100</v>
      </c>
      <c r="H335" s="81"/>
      <c r="I335" s="81">
        <v>100</v>
      </c>
      <c r="J335" s="81">
        <v>100</v>
      </c>
      <c r="K335" s="82">
        <v>100</v>
      </c>
    </row>
    <row r="336" spans="1:11" ht="13.5" customHeight="1" hidden="1" outlineLevel="1">
      <c r="A336" s="3"/>
      <c r="B336" s="83"/>
      <c r="C336" s="84">
        <v>632002</v>
      </c>
      <c r="D336" s="80" t="s">
        <v>152</v>
      </c>
      <c r="E336" s="81"/>
      <c r="F336" s="81"/>
      <c r="G336" s="81"/>
      <c r="H336" s="81"/>
      <c r="I336" s="81"/>
      <c r="J336" s="81"/>
      <c r="K336" s="82"/>
    </row>
    <row r="337" spans="1:11" s="118" customFormat="1" ht="13.5" customHeight="1" collapsed="1">
      <c r="A337" s="116"/>
      <c r="B337" s="117"/>
      <c r="C337" s="89">
        <v>635</v>
      </c>
      <c r="D337" s="17" t="s">
        <v>174</v>
      </c>
      <c r="E337" s="119">
        <f>SUM(E338)</f>
        <v>2346.33</v>
      </c>
      <c r="F337" s="119">
        <v>0</v>
      </c>
      <c r="G337" s="119">
        <f>SUM(G338)</f>
        <v>300</v>
      </c>
      <c r="H337" s="119">
        <f>SUM(H338)</f>
        <v>0</v>
      </c>
      <c r="I337" s="119">
        <v>0</v>
      </c>
      <c r="J337" s="119">
        <v>0</v>
      </c>
      <c r="K337" s="120">
        <v>0</v>
      </c>
    </row>
    <row r="338" spans="1:11" ht="13.5" customHeight="1" hidden="1" outlineLevel="1">
      <c r="A338" s="3"/>
      <c r="B338" s="83"/>
      <c r="C338" s="84">
        <v>635006</v>
      </c>
      <c r="D338" s="80" t="s">
        <v>179</v>
      </c>
      <c r="E338" s="81">
        <v>2346.33</v>
      </c>
      <c r="F338" s="81">
        <v>500</v>
      </c>
      <c r="G338" s="81">
        <v>300</v>
      </c>
      <c r="H338" s="81"/>
      <c r="I338" s="81">
        <v>300</v>
      </c>
      <c r="J338" s="81">
        <v>300</v>
      </c>
      <c r="K338" s="82">
        <v>300</v>
      </c>
    </row>
    <row r="339" spans="1:11" s="118" customFormat="1" ht="13.5" customHeight="1" collapsed="1">
      <c r="A339" s="116"/>
      <c r="B339" s="117"/>
      <c r="C339" s="89">
        <v>637</v>
      </c>
      <c r="D339" s="17" t="s">
        <v>182</v>
      </c>
      <c r="E339" s="119">
        <f>SUM(E340:E344)</f>
        <v>1083.41</v>
      </c>
      <c r="F339" s="119">
        <f>SUM(F340:F344)</f>
        <v>0</v>
      </c>
      <c r="G339" s="119">
        <f>SUM(G340:G344)</f>
        <v>300</v>
      </c>
      <c r="H339" s="119">
        <v>100</v>
      </c>
      <c r="I339" s="119">
        <v>0</v>
      </c>
      <c r="J339" s="119">
        <v>0</v>
      </c>
      <c r="K339" s="120">
        <v>0</v>
      </c>
    </row>
    <row r="340" spans="1:11" ht="13.5" customHeight="1" hidden="1" outlineLevel="1">
      <c r="A340" s="3"/>
      <c r="B340" s="83"/>
      <c r="C340" s="84">
        <v>637001</v>
      </c>
      <c r="D340" s="80" t="s">
        <v>184</v>
      </c>
      <c r="E340" s="81"/>
      <c r="F340" s="81"/>
      <c r="G340" s="81"/>
      <c r="H340" s="81"/>
      <c r="I340" s="81"/>
      <c r="J340" s="81"/>
      <c r="K340" s="82"/>
    </row>
    <row r="341" spans="1:11" ht="13.5" customHeight="1" hidden="1" outlineLevel="1">
      <c r="A341" s="3"/>
      <c r="B341" s="83"/>
      <c r="C341" s="84">
        <v>637004</v>
      </c>
      <c r="D341" s="80" t="s">
        <v>188</v>
      </c>
      <c r="E341" s="81"/>
      <c r="F341" s="81"/>
      <c r="G341" s="81">
        <v>300</v>
      </c>
      <c r="H341" s="81"/>
      <c r="I341" s="81">
        <v>300</v>
      </c>
      <c r="J341" s="81">
        <v>300</v>
      </c>
      <c r="K341" s="82">
        <v>300</v>
      </c>
    </row>
    <row r="342" spans="1:11" ht="13.5" customHeight="1" hidden="1" outlineLevel="1">
      <c r="A342" s="3"/>
      <c r="B342" s="83"/>
      <c r="C342" s="84">
        <v>637005</v>
      </c>
      <c r="D342" s="80" t="s">
        <v>189</v>
      </c>
      <c r="E342" s="81">
        <v>1083.41</v>
      </c>
      <c r="F342" s="81"/>
      <c r="G342" s="81"/>
      <c r="H342" s="81"/>
      <c r="I342" s="81"/>
      <c r="J342" s="81"/>
      <c r="K342" s="82"/>
    </row>
    <row r="343" spans="1:11" ht="13.5" customHeight="1" hidden="1" outlineLevel="1">
      <c r="A343" s="3"/>
      <c r="B343" s="83"/>
      <c r="C343" s="84">
        <v>637012</v>
      </c>
      <c r="D343" s="80" t="s">
        <v>192</v>
      </c>
      <c r="E343" s="81"/>
      <c r="F343" s="81"/>
      <c r="G343" s="81"/>
      <c r="H343" s="81"/>
      <c r="I343" s="81"/>
      <c r="J343" s="81"/>
      <c r="K343" s="82"/>
    </row>
    <row r="344" spans="1:11" ht="13.5" customHeight="1" hidden="1" outlineLevel="1">
      <c r="A344" s="3"/>
      <c r="B344" s="83"/>
      <c r="C344" s="84">
        <v>637027</v>
      </c>
      <c r="D344" s="80" t="s">
        <v>197</v>
      </c>
      <c r="E344" s="81"/>
      <c r="F344" s="81"/>
      <c r="G344" s="81"/>
      <c r="H344" s="81"/>
      <c r="I344" s="81"/>
      <c r="J344" s="81"/>
      <c r="K344" s="82"/>
    </row>
    <row r="345" spans="1:11" s="118" customFormat="1" ht="13.5" customHeight="1" hidden="1" collapsed="1">
      <c r="A345" s="116"/>
      <c r="B345" s="117"/>
      <c r="C345" s="96">
        <v>642</v>
      </c>
      <c r="D345" s="93" t="s">
        <v>277</v>
      </c>
      <c r="E345" s="119">
        <f aca="true" t="shared" si="56" ref="E345:K345">SUM(E346)</f>
        <v>0</v>
      </c>
      <c r="F345" s="119">
        <f t="shared" si="56"/>
        <v>0</v>
      </c>
      <c r="G345" s="119">
        <f t="shared" si="56"/>
        <v>0</v>
      </c>
      <c r="H345" s="119">
        <f t="shared" si="56"/>
        <v>0</v>
      </c>
      <c r="I345" s="119">
        <f t="shared" si="56"/>
        <v>0</v>
      </c>
      <c r="J345" s="119">
        <f t="shared" si="56"/>
        <v>0</v>
      </c>
      <c r="K345" s="120">
        <f t="shared" si="56"/>
        <v>0</v>
      </c>
    </row>
    <row r="346" spans="1:11" ht="13.5" customHeight="1" hidden="1" outlineLevel="1">
      <c r="A346" s="3"/>
      <c r="B346" s="83"/>
      <c r="C346" s="84">
        <v>642001</v>
      </c>
      <c r="D346" s="80" t="s">
        <v>278</v>
      </c>
      <c r="E346" s="81"/>
      <c r="F346" s="81"/>
      <c r="G346" s="81"/>
      <c r="H346" s="81"/>
      <c r="I346" s="81"/>
      <c r="J346" s="81"/>
      <c r="K346" s="82"/>
    </row>
    <row r="347" spans="1:11" ht="18" customHeight="1" collapsed="1">
      <c r="A347" s="3"/>
      <c r="B347" s="110" t="s">
        <v>279</v>
      </c>
      <c r="C347" s="113"/>
      <c r="D347" s="112"/>
      <c r="E347" s="114">
        <f>E348+E349+E350+E351+E352+E354+E355+E356+E361+E371</f>
        <v>34523.57</v>
      </c>
      <c r="F347" s="114">
        <f>F348+F349+F350+F351+F352+F354+F355+F356+F361+F371+F353</f>
        <v>36063.07</v>
      </c>
      <c r="G347" s="114">
        <f>G348+G349+G350+G351+G352+G354+G355+G356+G361+G371</f>
        <v>35380</v>
      </c>
      <c r="H347" s="114">
        <f>H348+H349+H350+H351+H352+H354+H355+H356+H361+H371+H353</f>
        <v>31758</v>
      </c>
      <c r="I347" s="114">
        <f>I348+I349+I350+I351+I352+I354+I355+I356+I361+I371</f>
        <v>35457</v>
      </c>
      <c r="J347" s="114">
        <f>J348+J349+J350+J351+J352+J354+J355+J356+J361+J371</f>
        <v>35457</v>
      </c>
      <c r="K347" s="115">
        <f>K348+K349+K350+K351+K352+K354+K355+K356+K361+K371</f>
        <v>35457</v>
      </c>
    </row>
    <row r="348" spans="1:11" ht="13.5" customHeight="1" hidden="1" outlineLevel="1">
      <c r="A348" s="3"/>
      <c r="B348" s="83"/>
      <c r="C348" s="79">
        <v>621</v>
      </c>
      <c r="D348" s="80" t="s">
        <v>280</v>
      </c>
      <c r="E348" s="81"/>
      <c r="F348" s="81"/>
      <c r="G348" s="81"/>
      <c r="H348" s="81"/>
      <c r="I348" s="81"/>
      <c r="J348" s="81"/>
      <c r="K348" s="82"/>
    </row>
    <row r="349" spans="1:11" ht="13.5" customHeight="1" hidden="1" outlineLevel="1">
      <c r="A349" s="3"/>
      <c r="B349" s="83"/>
      <c r="C349" s="79">
        <v>625</v>
      </c>
      <c r="D349" s="80" t="s">
        <v>281</v>
      </c>
      <c r="E349" s="81"/>
      <c r="F349" s="81"/>
      <c r="G349" s="81"/>
      <c r="H349" s="81"/>
      <c r="I349" s="81"/>
      <c r="J349" s="81"/>
      <c r="K349" s="82"/>
    </row>
    <row r="350" spans="1:11" ht="13.5" customHeight="1" outlineLevel="1">
      <c r="A350" s="3"/>
      <c r="B350" s="83"/>
      <c r="C350" s="79">
        <v>632</v>
      </c>
      <c r="D350" s="80" t="s">
        <v>282</v>
      </c>
      <c r="E350" s="81">
        <v>0</v>
      </c>
      <c r="F350" s="81">
        <v>0</v>
      </c>
      <c r="G350" s="81">
        <v>100</v>
      </c>
      <c r="H350" s="81"/>
      <c r="I350" s="81">
        <v>100</v>
      </c>
      <c r="J350" s="81">
        <v>100</v>
      </c>
      <c r="K350" s="82">
        <v>100</v>
      </c>
    </row>
    <row r="351" spans="1:11" ht="13.5" customHeight="1" outlineLevel="1">
      <c r="A351" s="3"/>
      <c r="B351" s="83"/>
      <c r="C351" s="84">
        <v>632003</v>
      </c>
      <c r="D351" s="80" t="s">
        <v>283</v>
      </c>
      <c r="E351" s="81">
        <v>0</v>
      </c>
      <c r="F351" s="81">
        <v>0</v>
      </c>
      <c r="G351" s="81">
        <v>50</v>
      </c>
      <c r="H351" s="81"/>
      <c r="I351" s="81">
        <v>77</v>
      </c>
      <c r="J351" s="81">
        <v>77</v>
      </c>
      <c r="K351" s="82">
        <v>77</v>
      </c>
    </row>
    <row r="352" spans="1:11" ht="13.5" customHeight="1" outlineLevel="1">
      <c r="A352" s="3"/>
      <c r="B352" s="83"/>
      <c r="C352" s="84">
        <v>633006</v>
      </c>
      <c r="D352" s="80" t="s">
        <v>284</v>
      </c>
      <c r="E352" s="81">
        <v>0</v>
      </c>
      <c r="F352" s="81">
        <v>797.45</v>
      </c>
      <c r="G352" s="81">
        <v>250</v>
      </c>
      <c r="H352" s="81">
        <v>797</v>
      </c>
      <c r="I352" s="81">
        <v>650</v>
      </c>
      <c r="J352" s="81">
        <v>650</v>
      </c>
      <c r="K352" s="82">
        <v>650</v>
      </c>
    </row>
    <row r="353" spans="1:11" ht="13.5" customHeight="1" outlineLevel="1">
      <c r="A353" s="3"/>
      <c r="B353" s="83"/>
      <c r="C353" s="84">
        <v>633009</v>
      </c>
      <c r="D353" s="80" t="s">
        <v>285</v>
      </c>
      <c r="E353" s="81"/>
      <c r="F353" s="81">
        <v>70.55</v>
      </c>
      <c r="G353" s="81"/>
      <c r="H353" s="81">
        <v>71</v>
      </c>
      <c r="I353" s="81"/>
      <c r="J353" s="81"/>
      <c r="K353" s="82"/>
    </row>
    <row r="354" spans="1:11" ht="13.5" customHeight="1" outlineLevel="1">
      <c r="A354" s="3"/>
      <c r="B354" s="83"/>
      <c r="C354" s="84">
        <v>633001</v>
      </c>
      <c r="D354" s="80" t="s">
        <v>286</v>
      </c>
      <c r="E354" s="81">
        <v>0</v>
      </c>
      <c r="F354" s="81"/>
      <c r="G354" s="81">
        <v>50</v>
      </c>
      <c r="H354" s="81"/>
      <c r="I354" s="81">
        <v>50</v>
      </c>
      <c r="J354" s="81">
        <v>50</v>
      </c>
      <c r="K354" s="82">
        <v>50</v>
      </c>
    </row>
    <row r="355" spans="1:11" ht="13.5" customHeight="1" outlineLevel="1">
      <c r="A355" s="3"/>
      <c r="B355" s="83"/>
      <c r="C355" s="84">
        <v>637004</v>
      </c>
      <c r="D355" s="80" t="s">
        <v>287</v>
      </c>
      <c r="E355" s="81">
        <v>0</v>
      </c>
      <c r="F355" s="81">
        <v>0</v>
      </c>
      <c r="G355" s="81">
        <v>100</v>
      </c>
      <c r="H355" s="81"/>
      <c r="I355" s="81">
        <v>100</v>
      </c>
      <c r="J355" s="81">
        <v>100</v>
      </c>
      <c r="K355" s="82">
        <v>100</v>
      </c>
    </row>
    <row r="356" spans="1:11" s="118" customFormat="1" ht="13.5" customHeight="1">
      <c r="A356" s="116"/>
      <c r="B356" s="73"/>
      <c r="C356" s="74">
        <v>610</v>
      </c>
      <c r="D356" s="75" t="s">
        <v>127</v>
      </c>
      <c r="E356" s="145">
        <f aca="true" t="shared" si="57" ref="E356:K356">SUM(E357:E360)</f>
        <v>24478.190000000002</v>
      </c>
      <c r="F356" s="145">
        <f t="shared" si="57"/>
        <v>25453.76</v>
      </c>
      <c r="G356" s="145">
        <f t="shared" si="57"/>
        <v>24850</v>
      </c>
      <c r="H356" s="145">
        <f t="shared" si="57"/>
        <v>22450</v>
      </c>
      <c r="I356" s="145">
        <f t="shared" si="57"/>
        <v>24850</v>
      </c>
      <c r="J356" s="145">
        <f t="shared" si="57"/>
        <v>24850</v>
      </c>
      <c r="K356" s="146">
        <f t="shared" si="57"/>
        <v>24850</v>
      </c>
    </row>
    <row r="357" spans="1:11" ht="13.5" customHeight="1" hidden="1" outlineLevel="2">
      <c r="A357" s="3"/>
      <c r="B357" s="78"/>
      <c r="C357" s="79">
        <v>611</v>
      </c>
      <c r="D357" s="80" t="s">
        <v>128</v>
      </c>
      <c r="E357" s="81">
        <v>20241.27</v>
      </c>
      <c r="F357" s="81">
        <v>20496.37</v>
      </c>
      <c r="G357" s="81">
        <v>19000</v>
      </c>
      <c r="H357" s="81">
        <v>18000</v>
      </c>
      <c r="I357" s="81">
        <v>19000</v>
      </c>
      <c r="J357" s="81">
        <v>19000</v>
      </c>
      <c r="K357" s="82">
        <v>19000</v>
      </c>
    </row>
    <row r="358" spans="1:11" ht="13.5" customHeight="1" hidden="1" outlineLevel="2">
      <c r="A358" s="3"/>
      <c r="B358" s="83"/>
      <c r="C358" s="84">
        <v>612001</v>
      </c>
      <c r="D358" s="80" t="s">
        <v>129</v>
      </c>
      <c r="E358" s="81">
        <v>3636.92</v>
      </c>
      <c r="F358" s="81">
        <v>3825.82</v>
      </c>
      <c r="G358" s="81">
        <v>4000</v>
      </c>
      <c r="H358" s="81">
        <v>3300</v>
      </c>
      <c r="I358" s="81">
        <v>4000</v>
      </c>
      <c r="J358" s="81">
        <v>4000</v>
      </c>
      <c r="K358" s="82">
        <v>4000</v>
      </c>
    </row>
    <row r="359" spans="1:11" ht="13.5" customHeight="1" hidden="1" outlineLevel="2">
      <c r="A359" s="3"/>
      <c r="B359" s="83"/>
      <c r="C359" s="84">
        <v>612002</v>
      </c>
      <c r="D359" s="80" t="s">
        <v>130</v>
      </c>
      <c r="E359" s="81">
        <v>0</v>
      </c>
      <c r="F359" s="81">
        <v>631.57</v>
      </c>
      <c r="G359" s="81">
        <v>650</v>
      </c>
      <c r="H359" s="81">
        <v>650</v>
      </c>
      <c r="I359" s="81">
        <v>650</v>
      </c>
      <c r="J359" s="81">
        <v>650</v>
      </c>
      <c r="K359" s="82">
        <v>650</v>
      </c>
    </row>
    <row r="360" spans="1:11" ht="13.5" customHeight="1" hidden="1" outlineLevel="2">
      <c r="A360" s="3"/>
      <c r="B360" s="83"/>
      <c r="C360" s="84">
        <v>614</v>
      </c>
      <c r="D360" s="80" t="s">
        <v>131</v>
      </c>
      <c r="E360" s="81">
        <v>600</v>
      </c>
      <c r="F360" s="81">
        <v>500</v>
      </c>
      <c r="G360" s="81">
        <v>1200</v>
      </c>
      <c r="H360" s="81">
        <v>500</v>
      </c>
      <c r="I360" s="81">
        <v>1200</v>
      </c>
      <c r="J360" s="81">
        <v>1200</v>
      </c>
      <c r="K360" s="82">
        <v>1200</v>
      </c>
    </row>
    <row r="361" spans="1:11" s="37" customFormat="1" ht="13.5" customHeight="1" collapsed="1">
      <c r="A361" s="72"/>
      <c r="B361" s="85"/>
      <c r="C361" s="86">
        <v>620</v>
      </c>
      <c r="D361" s="75" t="s">
        <v>133</v>
      </c>
      <c r="E361" s="145">
        <f>SUM(E362:E370)</f>
        <v>8559.1</v>
      </c>
      <c r="F361" s="145">
        <f>SUM(F362:F370)</f>
        <v>8854.78</v>
      </c>
      <c r="G361" s="145">
        <f>SUM(G362:G370)</f>
        <v>8500</v>
      </c>
      <c r="H361" s="145">
        <f>H362+H363+H364+H365+H366+H367+H368+H369</f>
        <v>7760</v>
      </c>
      <c r="I361" s="145">
        <f>SUM(I362:I370)</f>
        <v>8500</v>
      </c>
      <c r="J361" s="145">
        <f>SUM(J362:J370)</f>
        <v>8500</v>
      </c>
      <c r="K361" s="146">
        <f>SUM(K362:K370)</f>
        <v>8500</v>
      </c>
    </row>
    <row r="362" spans="1:11" ht="13.5" customHeight="1" hidden="1" outlineLevel="1">
      <c r="A362" s="3"/>
      <c r="B362" s="83"/>
      <c r="C362" s="79">
        <v>621</v>
      </c>
      <c r="D362" s="80" t="s">
        <v>134</v>
      </c>
      <c r="E362" s="81">
        <v>1565.06</v>
      </c>
      <c r="F362" s="81">
        <v>1608.11</v>
      </c>
      <c r="G362" s="147">
        <v>1700</v>
      </c>
      <c r="H362" s="81">
        <v>1300</v>
      </c>
      <c r="I362" s="147">
        <v>1700</v>
      </c>
      <c r="J362" s="147">
        <v>1700</v>
      </c>
      <c r="K362" s="148">
        <v>1700</v>
      </c>
    </row>
    <row r="363" spans="1:11" ht="13.5" customHeight="1" hidden="1" outlineLevel="1">
      <c r="A363" s="3"/>
      <c r="B363" s="83"/>
      <c r="C363" s="79">
        <v>623</v>
      </c>
      <c r="D363" s="80" t="s">
        <v>135</v>
      </c>
      <c r="E363" s="81">
        <v>884.11</v>
      </c>
      <c r="F363" s="81">
        <v>871.7</v>
      </c>
      <c r="G363" s="81">
        <v>800</v>
      </c>
      <c r="H363" s="81">
        <v>820</v>
      </c>
      <c r="I363" s="81">
        <v>800</v>
      </c>
      <c r="J363" s="81">
        <v>800</v>
      </c>
      <c r="K363" s="82">
        <v>800</v>
      </c>
    </row>
    <row r="364" spans="1:11" ht="13.5" customHeight="1" hidden="1" outlineLevel="1">
      <c r="A364" s="3"/>
      <c r="B364" s="83"/>
      <c r="C364" s="79" t="s">
        <v>136</v>
      </c>
      <c r="D364" s="80" t="s">
        <v>137</v>
      </c>
      <c r="E364" s="81">
        <v>342.76</v>
      </c>
      <c r="F364" s="81">
        <v>357.67</v>
      </c>
      <c r="G364" s="81">
        <v>350</v>
      </c>
      <c r="H364" s="81">
        <v>320</v>
      </c>
      <c r="I364" s="81">
        <v>350</v>
      </c>
      <c r="J364" s="81">
        <v>350</v>
      </c>
      <c r="K364" s="82">
        <v>350</v>
      </c>
    </row>
    <row r="365" spans="1:11" ht="13.5" customHeight="1" hidden="1" outlineLevel="1">
      <c r="A365" s="3"/>
      <c r="B365" s="83"/>
      <c r="C365" s="79" t="s">
        <v>138</v>
      </c>
      <c r="D365" s="80" t="s">
        <v>139</v>
      </c>
      <c r="E365" s="81">
        <v>3428.85</v>
      </c>
      <c r="F365" s="81">
        <v>3577.45</v>
      </c>
      <c r="G365" s="81">
        <v>3500</v>
      </c>
      <c r="H365" s="81">
        <v>3200</v>
      </c>
      <c r="I365" s="81">
        <v>3500</v>
      </c>
      <c r="J365" s="81">
        <v>3500</v>
      </c>
      <c r="K365" s="82">
        <v>3500</v>
      </c>
    </row>
    <row r="366" spans="1:11" ht="13.5" customHeight="1" hidden="1" outlineLevel="1">
      <c r="A366" s="3"/>
      <c r="B366" s="83"/>
      <c r="C366" s="84">
        <v>625003</v>
      </c>
      <c r="D366" s="80" t="s">
        <v>140</v>
      </c>
      <c r="E366" s="81">
        <v>326.09</v>
      </c>
      <c r="F366" s="81">
        <v>204.37</v>
      </c>
      <c r="G366" s="81">
        <v>200</v>
      </c>
      <c r="H366" s="81">
        <v>200</v>
      </c>
      <c r="I366" s="81">
        <v>200</v>
      </c>
      <c r="J366" s="81">
        <v>200</v>
      </c>
      <c r="K366" s="82">
        <v>200</v>
      </c>
    </row>
    <row r="367" spans="1:11" ht="13.5" customHeight="1" hidden="1" outlineLevel="1">
      <c r="A367" s="3"/>
      <c r="B367" s="83"/>
      <c r="C367" s="84">
        <v>625004</v>
      </c>
      <c r="D367" s="80" t="s">
        <v>141</v>
      </c>
      <c r="E367" s="81">
        <v>616.1</v>
      </c>
      <c r="F367" s="81">
        <v>766.48</v>
      </c>
      <c r="G367" s="81">
        <v>600</v>
      </c>
      <c r="H367" s="81">
        <v>700</v>
      </c>
      <c r="I367" s="81">
        <v>600</v>
      </c>
      <c r="J367" s="81">
        <v>600</v>
      </c>
      <c r="K367" s="82">
        <v>600</v>
      </c>
    </row>
    <row r="368" spans="1:11" ht="13.5" customHeight="1" hidden="1" outlineLevel="1">
      <c r="A368" s="3"/>
      <c r="B368" s="83"/>
      <c r="C368" s="84">
        <v>625005</v>
      </c>
      <c r="D368" s="80" t="s">
        <v>142</v>
      </c>
      <c r="E368" s="81">
        <v>232.94</v>
      </c>
      <c r="F368" s="81">
        <v>255.38</v>
      </c>
      <c r="G368" s="81">
        <v>250</v>
      </c>
      <c r="H368" s="81">
        <v>220</v>
      </c>
      <c r="I368" s="81">
        <v>250</v>
      </c>
      <c r="J368" s="81">
        <v>250</v>
      </c>
      <c r="K368" s="82">
        <v>250</v>
      </c>
    </row>
    <row r="369" spans="1:11" ht="13.5" customHeight="1" hidden="1" outlineLevel="1">
      <c r="A369" s="3"/>
      <c r="B369" s="83"/>
      <c r="C369" s="84">
        <v>625007</v>
      </c>
      <c r="D369" s="80" t="s">
        <v>143</v>
      </c>
      <c r="E369" s="81">
        <v>1163.19</v>
      </c>
      <c r="F369" s="81">
        <v>1213.62</v>
      </c>
      <c r="G369" s="81">
        <v>1100</v>
      </c>
      <c r="H369" s="81">
        <v>1000</v>
      </c>
      <c r="I369" s="81">
        <v>1100</v>
      </c>
      <c r="J369" s="81">
        <v>1100</v>
      </c>
      <c r="K369" s="82">
        <v>1100</v>
      </c>
    </row>
    <row r="370" spans="1:11" ht="13.5" customHeight="1" hidden="1" outlineLevel="1">
      <c r="A370" s="3"/>
      <c r="B370" s="83"/>
      <c r="C370" s="79">
        <v>627</v>
      </c>
      <c r="D370" s="80" t="s">
        <v>144</v>
      </c>
      <c r="E370" s="81">
        <v>0</v>
      </c>
      <c r="F370" s="81">
        <v>0</v>
      </c>
      <c r="G370" s="81">
        <v>0</v>
      </c>
      <c r="H370" s="81"/>
      <c r="I370" s="81">
        <v>0</v>
      </c>
      <c r="J370" s="81">
        <v>0</v>
      </c>
      <c r="K370" s="82">
        <v>0</v>
      </c>
    </row>
    <row r="371" spans="1:11" s="37" customFormat="1" ht="13.5" customHeight="1" collapsed="1">
      <c r="A371" s="72"/>
      <c r="B371" s="85"/>
      <c r="C371" s="74">
        <v>630</v>
      </c>
      <c r="D371" s="87" t="s">
        <v>145</v>
      </c>
      <c r="E371" s="145">
        <f aca="true" t="shared" si="58" ref="E371:K371">E372+E374+E380+E395+E402+E423</f>
        <v>1486.28</v>
      </c>
      <c r="F371" s="145">
        <f t="shared" si="58"/>
        <v>886.53</v>
      </c>
      <c r="G371" s="145">
        <f t="shared" si="58"/>
        <v>1480</v>
      </c>
      <c r="H371" s="145">
        <f t="shared" si="58"/>
        <v>680</v>
      </c>
      <c r="I371" s="145">
        <f>I372+I374+I380+I395+I402+I423</f>
        <v>1130</v>
      </c>
      <c r="J371" s="145">
        <f t="shared" si="58"/>
        <v>1130</v>
      </c>
      <c r="K371" s="146">
        <f t="shared" si="58"/>
        <v>1130</v>
      </c>
    </row>
    <row r="372" spans="1:11" s="37" customFormat="1" ht="13.5" customHeight="1">
      <c r="A372" s="72"/>
      <c r="B372" s="144" t="s">
        <v>146</v>
      </c>
      <c r="C372" s="89">
        <v>631</v>
      </c>
      <c r="D372" s="17" t="s">
        <v>147</v>
      </c>
      <c r="E372" s="119">
        <f>E373</f>
        <v>0</v>
      </c>
      <c r="F372" s="119">
        <v>0</v>
      </c>
      <c r="G372" s="119">
        <f>G373</f>
        <v>0</v>
      </c>
      <c r="H372" s="119">
        <v>0</v>
      </c>
      <c r="I372" s="119">
        <f>I373</f>
        <v>0</v>
      </c>
      <c r="J372" s="119">
        <f>J373</f>
        <v>0</v>
      </c>
      <c r="K372" s="120">
        <f>K373</f>
        <v>0</v>
      </c>
    </row>
    <row r="373" spans="1:11" ht="13.5" customHeight="1" hidden="1" outlineLevel="1">
      <c r="A373" s="3"/>
      <c r="B373" s="83"/>
      <c r="C373" s="79" t="s">
        <v>148</v>
      </c>
      <c r="D373" s="80" t="s">
        <v>149</v>
      </c>
      <c r="E373" s="81"/>
      <c r="F373" s="81"/>
      <c r="G373" s="81"/>
      <c r="H373" s="81"/>
      <c r="I373" s="81"/>
      <c r="J373" s="81"/>
      <c r="K373" s="82"/>
    </row>
    <row r="374" spans="1:11" s="118" customFormat="1" ht="13.5" customHeight="1" collapsed="1">
      <c r="A374" s="116"/>
      <c r="B374" s="117"/>
      <c r="C374" s="89">
        <v>632</v>
      </c>
      <c r="D374" s="93" t="s">
        <v>150</v>
      </c>
      <c r="E374" s="119">
        <f>SUM(E375:E377)</f>
        <v>141.07999999999998</v>
      </c>
      <c r="F374" s="119">
        <f>F375+F377</f>
        <v>252.03</v>
      </c>
      <c r="G374" s="119">
        <f>SUM(G375:G377)</f>
        <v>250</v>
      </c>
      <c r="H374" s="119">
        <f>H375+H377</f>
        <v>50</v>
      </c>
      <c r="I374" s="119">
        <f>SUM(I375:I379)</f>
        <v>200</v>
      </c>
      <c r="J374" s="119">
        <f>SUM(J375:J379)</f>
        <v>200</v>
      </c>
      <c r="K374" s="120">
        <f>SUM(K375:K379)</f>
        <v>200</v>
      </c>
    </row>
    <row r="375" spans="1:11" ht="13.5" customHeight="1" hidden="1" outlineLevel="1">
      <c r="A375" s="3"/>
      <c r="B375" s="83"/>
      <c r="C375" s="84">
        <v>632001</v>
      </c>
      <c r="D375" s="80" t="s">
        <v>151</v>
      </c>
      <c r="E375" s="81">
        <v>18</v>
      </c>
      <c r="F375" s="81">
        <v>75.5</v>
      </c>
      <c r="G375" s="81">
        <v>100</v>
      </c>
      <c r="H375" s="81">
        <v>50</v>
      </c>
      <c r="I375" s="81">
        <v>50</v>
      </c>
      <c r="J375" s="81">
        <v>50</v>
      </c>
      <c r="K375" s="82">
        <v>50</v>
      </c>
    </row>
    <row r="376" spans="1:11" ht="13.5" customHeight="1" hidden="1" outlineLevel="1">
      <c r="A376" s="3"/>
      <c r="B376" s="83"/>
      <c r="C376" s="84">
        <v>632002</v>
      </c>
      <c r="D376" s="80" t="s">
        <v>152</v>
      </c>
      <c r="E376" s="81"/>
      <c r="F376" s="81"/>
      <c r="G376" s="81"/>
      <c r="H376" s="81"/>
      <c r="I376" s="81"/>
      <c r="J376" s="81"/>
      <c r="K376" s="82"/>
    </row>
    <row r="377" spans="1:11" ht="13.5" customHeight="1" hidden="1" outlineLevel="1">
      <c r="A377" s="3"/>
      <c r="B377" s="83"/>
      <c r="C377" s="84">
        <v>632003</v>
      </c>
      <c r="D377" s="80" t="s">
        <v>153</v>
      </c>
      <c r="E377" s="81">
        <v>123.08</v>
      </c>
      <c r="F377" s="81">
        <v>176.53</v>
      </c>
      <c r="G377" s="81">
        <v>150</v>
      </c>
      <c r="H377" s="81">
        <v>0</v>
      </c>
      <c r="I377" s="81">
        <v>0</v>
      </c>
      <c r="J377" s="81">
        <v>0</v>
      </c>
      <c r="K377" s="82">
        <v>0</v>
      </c>
    </row>
    <row r="378" spans="1:11" ht="13.5" customHeight="1" hidden="1" outlineLevel="1">
      <c r="A378" s="3"/>
      <c r="B378" s="83"/>
      <c r="C378" s="84">
        <v>632004</v>
      </c>
      <c r="D378" s="80" t="s">
        <v>154</v>
      </c>
      <c r="E378" s="81"/>
      <c r="F378" s="81">
        <v>0</v>
      </c>
      <c r="G378" s="81"/>
      <c r="H378" s="81">
        <v>0</v>
      </c>
      <c r="I378" s="81"/>
      <c r="J378" s="81"/>
      <c r="K378" s="82"/>
    </row>
    <row r="379" spans="1:11" ht="13.5" customHeight="1" hidden="1" outlineLevel="1">
      <c r="A379" s="3"/>
      <c r="B379" s="83"/>
      <c r="C379" s="84">
        <v>632005</v>
      </c>
      <c r="D379" s="80" t="s">
        <v>414</v>
      </c>
      <c r="E379" s="81"/>
      <c r="F379" s="119">
        <v>0</v>
      </c>
      <c r="G379" s="81"/>
      <c r="H379" s="81">
        <v>150</v>
      </c>
      <c r="I379" s="81">
        <v>150</v>
      </c>
      <c r="J379" s="81">
        <v>150</v>
      </c>
      <c r="K379" s="82">
        <v>150</v>
      </c>
    </row>
    <row r="380" spans="1:11" s="37" customFormat="1" ht="13.5" customHeight="1" collapsed="1">
      <c r="A380" s="72"/>
      <c r="B380" s="88"/>
      <c r="C380" s="89">
        <v>633</v>
      </c>
      <c r="D380" s="17" t="s">
        <v>155</v>
      </c>
      <c r="E380" s="119">
        <f>SUM(E381:E391)</f>
        <v>598.67</v>
      </c>
      <c r="F380" s="81"/>
      <c r="G380" s="119">
        <f>SUM(G381:G391)</f>
        <v>600</v>
      </c>
      <c r="H380" s="119">
        <v>0</v>
      </c>
      <c r="I380" s="119">
        <f>SUM(I381:I391)</f>
        <v>200</v>
      </c>
      <c r="J380" s="119">
        <f>SUM(J381:J391)</f>
        <v>200</v>
      </c>
      <c r="K380" s="120">
        <f>SUM(K381:K391)</f>
        <v>200</v>
      </c>
    </row>
    <row r="381" spans="1:11" ht="13.5" customHeight="1" hidden="1" outlineLevel="1">
      <c r="A381" s="3"/>
      <c r="B381" s="83"/>
      <c r="C381" s="84">
        <v>633001</v>
      </c>
      <c r="D381" s="80" t="s">
        <v>156</v>
      </c>
      <c r="E381" s="81"/>
      <c r="F381" s="81"/>
      <c r="G381" s="81"/>
      <c r="H381" s="81"/>
      <c r="I381" s="81"/>
      <c r="J381" s="81"/>
      <c r="K381" s="82"/>
    </row>
    <row r="382" spans="1:11" ht="13.5" customHeight="1" hidden="1" outlineLevel="1">
      <c r="A382" s="3"/>
      <c r="B382" s="83"/>
      <c r="C382" s="79" t="s">
        <v>157</v>
      </c>
      <c r="D382" s="80" t="s">
        <v>158</v>
      </c>
      <c r="E382" s="81"/>
      <c r="F382" s="81"/>
      <c r="G382" s="81"/>
      <c r="H382" s="81"/>
      <c r="I382" s="81"/>
      <c r="J382" s="81"/>
      <c r="K382" s="82"/>
    </row>
    <row r="383" spans="1:11" ht="13.5" customHeight="1" hidden="1" outlineLevel="1">
      <c r="A383" s="3"/>
      <c r="B383" s="83"/>
      <c r="C383" s="79">
        <v>633003</v>
      </c>
      <c r="D383" s="80" t="s">
        <v>159</v>
      </c>
      <c r="E383" s="81">
        <v>39.29</v>
      </c>
      <c r="F383" s="81">
        <v>0</v>
      </c>
      <c r="G383" s="81"/>
      <c r="H383" s="81"/>
      <c r="I383" s="81"/>
      <c r="J383" s="81"/>
      <c r="K383" s="82"/>
    </row>
    <row r="384" spans="1:11" ht="13.5" customHeight="1" hidden="1" outlineLevel="1">
      <c r="A384" s="3"/>
      <c r="B384" s="83"/>
      <c r="C384" s="79">
        <v>633001</v>
      </c>
      <c r="D384" s="80" t="s">
        <v>156</v>
      </c>
      <c r="E384" s="81"/>
      <c r="F384" s="81">
        <v>0</v>
      </c>
      <c r="G384" s="81"/>
      <c r="H384" s="81">
        <v>0</v>
      </c>
      <c r="I384" s="81"/>
      <c r="J384" s="81"/>
      <c r="K384" s="82"/>
    </row>
    <row r="385" spans="1:11" ht="13.5" customHeight="1" hidden="1" outlineLevel="1">
      <c r="A385" s="3"/>
      <c r="B385" s="83"/>
      <c r="C385" s="84">
        <v>633006</v>
      </c>
      <c r="D385" s="80" t="s">
        <v>161</v>
      </c>
      <c r="E385" s="81">
        <v>520.03</v>
      </c>
      <c r="F385" s="81">
        <v>0</v>
      </c>
      <c r="G385" s="81">
        <v>500</v>
      </c>
      <c r="H385" s="81">
        <v>300</v>
      </c>
      <c r="I385" s="81">
        <v>100</v>
      </c>
      <c r="J385" s="81">
        <v>100</v>
      </c>
      <c r="K385" s="82">
        <v>100</v>
      </c>
    </row>
    <row r="386" spans="1:11" ht="13.5" customHeight="1" hidden="1" outlineLevel="1">
      <c r="A386" s="3"/>
      <c r="B386" s="83"/>
      <c r="C386" s="84">
        <v>633003</v>
      </c>
      <c r="D386" s="80" t="s">
        <v>159</v>
      </c>
      <c r="E386" s="81"/>
      <c r="F386" s="81">
        <v>0</v>
      </c>
      <c r="G386" s="81"/>
      <c r="H386" s="81">
        <v>0</v>
      </c>
      <c r="I386" s="81"/>
      <c r="J386" s="81"/>
      <c r="K386" s="82"/>
    </row>
    <row r="387" spans="1:11" ht="13.5" customHeight="1" hidden="1" outlineLevel="1">
      <c r="A387" s="3"/>
      <c r="B387" s="83"/>
      <c r="C387" s="84">
        <v>633004</v>
      </c>
      <c r="D387" s="80" t="s">
        <v>160</v>
      </c>
      <c r="E387" s="81"/>
      <c r="F387" s="81">
        <v>0</v>
      </c>
      <c r="G387" s="81"/>
      <c r="H387" s="81">
        <v>0</v>
      </c>
      <c r="I387" s="81"/>
      <c r="J387" s="81"/>
      <c r="K387" s="82"/>
    </row>
    <row r="388" spans="1:11" ht="13.5" customHeight="1" hidden="1" outlineLevel="1">
      <c r="A388" s="3"/>
      <c r="B388" s="83"/>
      <c r="C388" s="84">
        <v>633009</v>
      </c>
      <c r="D388" s="80" t="s">
        <v>162</v>
      </c>
      <c r="E388" s="81">
        <v>39.35</v>
      </c>
      <c r="F388" s="81"/>
      <c r="G388" s="81">
        <v>100</v>
      </c>
      <c r="H388" s="81">
        <v>0</v>
      </c>
      <c r="I388" s="81">
        <v>100</v>
      </c>
      <c r="J388" s="81">
        <v>100</v>
      </c>
      <c r="K388" s="82">
        <v>100</v>
      </c>
    </row>
    <row r="389" spans="1:11" ht="13.5" customHeight="1" hidden="1" outlineLevel="1">
      <c r="A389" s="3"/>
      <c r="B389" s="83"/>
      <c r="C389" s="84">
        <v>633010</v>
      </c>
      <c r="D389" s="80" t="s">
        <v>163</v>
      </c>
      <c r="E389" s="81"/>
      <c r="F389" s="81"/>
      <c r="G389" s="81">
        <v>0</v>
      </c>
      <c r="H389" s="81"/>
      <c r="I389" s="81">
        <v>0</v>
      </c>
      <c r="J389" s="81">
        <v>0</v>
      </c>
      <c r="K389" s="82">
        <v>0</v>
      </c>
    </row>
    <row r="390" spans="1:11" ht="13.5" customHeight="1" hidden="1" outlineLevel="1">
      <c r="A390" s="3"/>
      <c r="B390" s="83"/>
      <c r="C390" s="84">
        <v>633013</v>
      </c>
      <c r="D390" s="80" t="s">
        <v>164</v>
      </c>
      <c r="E390" s="81"/>
      <c r="F390" s="81"/>
      <c r="G390" s="81"/>
      <c r="H390" s="81"/>
      <c r="I390" s="81"/>
      <c r="J390" s="81"/>
      <c r="K390" s="82"/>
    </row>
    <row r="391" spans="1:11" ht="13.5" customHeight="1" hidden="1" outlineLevel="1">
      <c r="A391" s="3"/>
      <c r="B391" s="83"/>
      <c r="C391" s="84">
        <v>633016</v>
      </c>
      <c r="D391" s="80" t="s">
        <v>166</v>
      </c>
      <c r="E391" s="81"/>
      <c r="F391" s="81">
        <v>0</v>
      </c>
      <c r="G391" s="81"/>
      <c r="H391" s="81"/>
      <c r="I391" s="81"/>
      <c r="J391" s="81"/>
      <c r="K391" s="82"/>
    </row>
    <row r="392" spans="1:11" ht="13.5" customHeight="1" hidden="1" collapsed="1">
      <c r="A392" s="3"/>
      <c r="B392" s="83"/>
      <c r="C392" s="84">
        <v>633010</v>
      </c>
      <c r="D392" s="80" t="s">
        <v>288</v>
      </c>
      <c r="E392" s="81"/>
      <c r="F392" s="81">
        <v>0</v>
      </c>
      <c r="G392" s="81"/>
      <c r="H392" s="81">
        <v>0</v>
      </c>
      <c r="I392" s="81"/>
      <c r="J392" s="81"/>
      <c r="K392" s="82"/>
    </row>
    <row r="393" spans="1:11" ht="13.5" customHeight="1" hidden="1">
      <c r="A393" s="3"/>
      <c r="B393" s="83"/>
      <c r="C393" s="84">
        <v>633015</v>
      </c>
      <c r="D393" s="80" t="s">
        <v>194</v>
      </c>
      <c r="E393" s="81"/>
      <c r="F393" s="81">
        <v>0</v>
      </c>
      <c r="G393" s="81"/>
      <c r="H393" s="81">
        <v>0</v>
      </c>
      <c r="I393" s="81"/>
      <c r="J393" s="81"/>
      <c r="K393" s="82"/>
    </row>
    <row r="394" spans="1:11" ht="13.5" customHeight="1" hidden="1">
      <c r="A394" s="3"/>
      <c r="B394" s="83"/>
      <c r="C394" s="84">
        <v>633016</v>
      </c>
      <c r="D394" s="80" t="s">
        <v>166</v>
      </c>
      <c r="E394" s="81"/>
      <c r="F394" s="119">
        <v>0</v>
      </c>
      <c r="G394" s="81"/>
      <c r="H394" s="81">
        <v>0</v>
      </c>
      <c r="I394" s="81"/>
      <c r="J394" s="81"/>
      <c r="K394" s="82"/>
    </row>
    <row r="395" spans="1:11" s="37" customFormat="1" ht="13.5" customHeight="1">
      <c r="A395" s="72"/>
      <c r="B395" s="88"/>
      <c r="C395" s="89">
        <v>635</v>
      </c>
      <c r="D395" s="17" t="s">
        <v>174</v>
      </c>
      <c r="E395" s="119">
        <f>SUM(E396:E400)</f>
        <v>15</v>
      </c>
      <c r="F395" s="119">
        <f>SUM(F396:F413)</f>
        <v>576.48</v>
      </c>
      <c r="G395" s="119">
        <f>SUM(G396:G400)</f>
        <v>100</v>
      </c>
      <c r="H395" s="119">
        <v>0</v>
      </c>
      <c r="I395" s="119">
        <f>SUM(I396:I400)</f>
        <v>100</v>
      </c>
      <c r="J395" s="119">
        <f>SUM(J396:J400)</f>
        <v>100</v>
      </c>
      <c r="K395" s="120">
        <f>SUM(K396:K400)</f>
        <v>100</v>
      </c>
    </row>
    <row r="396" spans="1:11" ht="13.5" customHeight="1" hidden="1" outlineLevel="1">
      <c r="A396" s="3"/>
      <c r="B396" s="83"/>
      <c r="C396" s="79" t="s">
        <v>175</v>
      </c>
      <c r="D396" s="80" t="s">
        <v>176</v>
      </c>
      <c r="E396" s="81"/>
      <c r="F396" s="81">
        <v>0</v>
      </c>
      <c r="G396" s="81"/>
      <c r="H396" s="81"/>
      <c r="I396" s="81"/>
      <c r="J396" s="81"/>
      <c r="K396" s="82"/>
    </row>
    <row r="397" spans="1:11" ht="13.5" customHeight="1" hidden="1" outlineLevel="1">
      <c r="A397" s="3"/>
      <c r="B397" s="83"/>
      <c r="C397" s="79" t="s">
        <v>177</v>
      </c>
      <c r="D397" s="80" t="s">
        <v>178</v>
      </c>
      <c r="E397" s="81"/>
      <c r="F397" s="81"/>
      <c r="G397" s="81"/>
      <c r="H397" s="81"/>
      <c r="I397" s="81"/>
      <c r="J397" s="81"/>
      <c r="K397" s="82"/>
    </row>
    <row r="398" spans="1:11" ht="13.5" customHeight="1" hidden="1" outlineLevel="1">
      <c r="A398" s="3"/>
      <c r="B398" s="83"/>
      <c r="C398" s="84">
        <v>635006</v>
      </c>
      <c r="D398" s="80" t="s">
        <v>179</v>
      </c>
      <c r="E398" s="81">
        <v>15</v>
      </c>
      <c r="F398" s="81"/>
      <c r="G398" s="81">
        <v>100</v>
      </c>
      <c r="H398" s="81"/>
      <c r="I398" s="81">
        <v>100</v>
      </c>
      <c r="J398" s="81">
        <v>100</v>
      </c>
      <c r="K398" s="82">
        <v>100</v>
      </c>
    </row>
    <row r="399" spans="1:11" ht="13.5" customHeight="1" hidden="1" outlineLevel="1">
      <c r="A399" s="3"/>
      <c r="B399" s="83"/>
      <c r="C399" s="84">
        <v>635002</v>
      </c>
      <c r="D399" s="80" t="s">
        <v>178</v>
      </c>
      <c r="E399" s="81"/>
      <c r="F399" s="81">
        <v>0</v>
      </c>
      <c r="G399" s="81"/>
      <c r="H399" s="81"/>
      <c r="I399" s="81"/>
      <c r="J399" s="81"/>
      <c r="K399" s="82"/>
    </row>
    <row r="400" spans="1:11" ht="13.5" customHeight="1" hidden="1" outlineLevel="1">
      <c r="A400" s="3"/>
      <c r="B400" s="83"/>
      <c r="C400" s="84">
        <v>635004</v>
      </c>
      <c r="D400" s="80" t="s">
        <v>180</v>
      </c>
      <c r="E400" s="81"/>
      <c r="F400" s="81">
        <v>0</v>
      </c>
      <c r="G400" s="81"/>
      <c r="H400" s="81"/>
      <c r="I400" s="81"/>
      <c r="J400" s="81"/>
      <c r="K400" s="82"/>
    </row>
    <row r="401" spans="1:11" ht="13.5" customHeight="1" hidden="1" collapsed="1">
      <c r="A401" s="3"/>
      <c r="B401" s="83"/>
      <c r="C401" s="84">
        <v>635006</v>
      </c>
      <c r="D401" s="80" t="s">
        <v>263</v>
      </c>
      <c r="E401" s="81"/>
      <c r="F401" s="81">
        <v>10</v>
      </c>
      <c r="G401" s="81"/>
      <c r="H401" s="81">
        <v>1130</v>
      </c>
      <c r="I401" s="81">
        <v>100</v>
      </c>
      <c r="J401" s="81">
        <v>100</v>
      </c>
      <c r="K401" s="82">
        <v>100</v>
      </c>
    </row>
    <row r="402" spans="1:11" s="37" customFormat="1" ht="13.5" customHeight="1">
      <c r="A402" s="72"/>
      <c r="B402" s="88"/>
      <c r="C402" s="89">
        <v>637</v>
      </c>
      <c r="D402" s="17" t="s">
        <v>182</v>
      </c>
      <c r="E402" s="119">
        <f>SUM(E403:E420)</f>
        <v>731.53</v>
      </c>
      <c r="F402" s="81">
        <v>0</v>
      </c>
      <c r="G402" s="119">
        <f>SUM(G403:G420)</f>
        <v>430</v>
      </c>
      <c r="H402" s="119">
        <f>SUM(H403:H420)</f>
        <v>630</v>
      </c>
      <c r="I402" s="119">
        <f>SUM(I403:I420)</f>
        <v>580</v>
      </c>
      <c r="J402" s="119">
        <f>SUM(J403:J420)</f>
        <v>580</v>
      </c>
      <c r="K402" s="120">
        <f>SUM(K403:K420)</f>
        <v>580</v>
      </c>
    </row>
    <row r="403" spans="1:11" ht="13.5" customHeight="1" hidden="1" outlineLevel="2">
      <c r="A403" s="3"/>
      <c r="B403" s="83"/>
      <c r="C403" s="79" t="s">
        <v>183</v>
      </c>
      <c r="D403" s="80" t="s">
        <v>184</v>
      </c>
      <c r="E403" s="81">
        <v>150</v>
      </c>
      <c r="F403" s="81"/>
      <c r="G403" s="81">
        <v>0</v>
      </c>
      <c r="H403" s="81">
        <v>0</v>
      </c>
      <c r="I403" s="81">
        <v>0</v>
      </c>
      <c r="J403" s="81">
        <v>0</v>
      </c>
      <c r="K403" s="82">
        <v>0</v>
      </c>
    </row>
    <row r="404" spans="1:11" ht="13.5" customHeight="1" hidden="1" outlineLevel="2">
      <c r="A404" s="3"/>
      <c r="B404" s="83"/>
      <c r="C404" s="79">
        <v>637002</v>
      </c>
      <c r="D404" s="80" t="s">
        <v>186</v>
      </c>
      <c r="E404" s="81"/>
      <c r="F404" s="81"/>
      <c r="G404" s="81"/>
      <c r="H404" s="81"/>
      <c r="I404" s="81"/>
      <c r="J404" s="81"/>
      <c r="K404" s="82"/>
    </row>
    <row r="405" spans="1:11" ht="13.5" customHeight="1" hidden="1" outlineLevel="2">
      <c r="A405" s="3"/>
      <c r="B405" s="83"/>
      <c r="C405" s="84">
        <v>637003</v>
      </c>
      <c r="D405" s="80" t="s">
        <v>187</v>
      </c>
      <c r="E405" s="81"/>
      <c r="F405" s="81">
        <v>0</v>
      </c>
      <c r="G405" s="81"/>
      <c r="H405" s="81"/>
      <c r="I405" s="81"/>
      <c r="J405" s="81"/>
      <c r="K405" s="82"/>
    </row>
    <row r="406" spans="1:11" ht="13.5" customHeight="1" hidden="1" outlineLevel="2">
      <c r="A406" s="3"/>
      <c r="B406" s="83"/>
      <c r="C406" s="84">
        <v>637002</v>
      </c>
      <c r="D406" s="80" t="s">
        <v>186</v>
      </c>
      <c r="E406" s="81"/>
      <c r="F406" s="81">
        <v>327.68</v>
      </c>
      <c r="G406" s="81"/>
      <c r="H406" s="81">
        <v>0</v>
      </c>
      <c r="I406" s="81"/>
      <c r="J406" s="81"/>
      <c r="K406" s="82"/>
    </row>
    <row r="407" spans="1:11" ht="13.5" customHeight="1" hidden="1" outlineLevel="2">
      <c r="A407" s="3"/>
      <c r="B407" s="83"/>
      <c r="C407" s="84">
        <v>637003</v>
      </c>
      <c r="D407" s="80" t="s">
        <v>289</v>
      </c>
      <c r="E407" s="81"/>
      <c r="F407" s="81">
        <v>29.44</v>
      </c>
      <c r="G407" s="81"/>
      <c r="H407" s="81">
        <v>0</v>
      </c>
      <c r="I407" s="81"/>
      <c r="J407" s="81"/>
      <c r="K407" s="82"/>
    </row>
    <row r="408" spans="1:11" ht="13.5" customHeight="1" hidden="1" outlineLevel="2">
      <c r="A408" s="3"/>
      <c r="B408" s="83"/>
      <c r="C408" s="84">
        <v>637004</v>
      </c>
      <c r="D408" s="80" t="s">
        <v>188</v>
      </c>
      <c r="E408" s="81">
        <f>97+116.6</f>
        <v>213.6</v>
      </c>
      <c r="F408" s="81">
        <v>209.36</v>
      </c>
      <c r="G408" s="81">
        <v>50</v>
      </c>
      <c r="H408" s="81">
        <v>100</v>
      </c>
      <c r="I408" s="81">
        <v>50</v>
      </c>
      <c r="J408" s="81">
        <v>50</v>
      </c>
      <c r="K408" s="82">
        <v>50</v>
      </c>
    </row>
    <row r="409" spans="1:11" ht="13.5" customHeight="1" hidden="1" outlineLevel="2">
      <c r="A409" s="3"/>
      <c r="B409" s="83"/>
      <c r="C409" s="84">
        <v>637005</v>
      </c>
      <c r="D409" s="80" t="s">
        <v>189</v>
      </c>
      <c r="E409" s="81">
        <v>40</v>
      </c>
      <c r="F409" s="81"/>
      <c r="G409" s="81">
        <v>0</v>
      </c>
      <c r="H409" s="81">
        <v>0</v>
      </c>
      <c r="I409" s="81">
        <v>0</v>
      </c>
      <c r="J409" s="81">
        <v>0</v>
      </c>
      <c r="K409" s="82">
        <v>0</v>
      </c>
    </row>
    <row r="410" spans="1:11" ht="13.5" customHeight="1" hidden="1" outlineLevel="2">
      <c r="A410" s="3"/>
      <c r="B410" s="83"/>
      <c r="C410" s="84">
        <v>637006</v>
      </c>
      <c r="D410" s="80" t="s">
        <v>190</v>
      </c>
      <c r="E410" s="81"/>
      <c r="F410" s="81">
        <v>0</v>
      </c>
      <c r="G410" s="81"/>
      <c r="H410" s="81"/>
      <c r="I410" s="81"/>
      <c r="J410" s="81"/>
      <c r="K410" s="82"/>
    </row>
    <row r="411" spans="1:11" ht="13.5" customHeight="1" hidden="1" outlineLevel="2">
      <c r="A411" s="3"/>
      <c r="B411" s="83"/>
      <c r="C411" s="84">
        <v>637012</v>
      </c>
      <c r="D411" s="80" t="s">
        <v>192</v>
      </c>
      <c r="E411" s="81"/>
      <c r="F411" s="81"/>
      <c r="G411" s="81"/>
      <c r="H411" s="81"/>
      <c r="I411" s="81"/>
      <c r="J411" s="81"/>
      <c r="K411" s="82"/>
    </row>
    <row r="412" spans="1:11" ht="13.5" customHeight="1" hidden="1" outlineLevel="2">
      <c r="A412" s="3"/>
      <c r="B412" s="83"/>
      <c r="C412" s="84">
        <v>637012</v>
      </c>
      <c r="D412" s="80" t="s">
        <v>192</v>
      </c>
      <c r="E412" s="81"/>
      <c r="F412" s="81"/>
      <c r="G412" s="81"/>
      <c r="H412" s="81">
        <v>0</v>
      </c>
      <c r="I412" s="81"/>
      <c r="J412" s="81"/>
      <c r="K412" s="82"/>
    </row>
    <row r="413" spans="1:11" ht="13.5" customHeight="1" hidden="1" outlineLevel="2">
      <c r="A413" s="3"/>
      <c r="B413" s="83"/>
      <c r="C413" s="84">
        <v>637014</v>
      </c>
      <c r="D413" s="80" t="s">
        <v>193</v>
      </c>
      <c r="E413" s="81">
        <v>89.95</v>
      </c>
      <c r="F413" s="81"/>
      <c r="G413" s="81">
        <v>150</v>
      </c>
      <c r="H413" s="81">
        <v>300</v>
      </c>
      <c r="I413" s="81">
        <v>350</v>
      </c>
      <c r="J413" s="81">
        <v>350</v>
      </c>
      <c r="K413" s="82">
        <v>350</v>
      </c>
    </row>
    <row r="414" spans="1:11" ht="13.5" customHeight="1" hidden="1" outlineLevel="2">
      <c r="A414" s="3"/>
      <c r="B414" s="83"/>
      <c r="C414" s="84">
        <v>637015</v>
      </c>
      <c r="D414" s="80" t="s">
        <v>194</v>
      </c>
      <c r="E414" s="81">
        <v>29.44</v>
      </c>
      <c r="F414" s="90"/>
      <c r="G414" s="81">
        <v>30</v>
      </c>
      <c r="H414" s="81">
        <v>30</v>
      </c>
      <c r="I414" s="81">
        <v>30</v>
      </c>
      <c r="J414" s="81">
        <v>30</v>
      </c>
      <c r="K414" s="82">
        <v>30</v>
      </c>
    </row>
    <row r="415" spans="1:11" ht="13.5" customHeight="1" hidden="1" outlineLevel="2">
      <c r="A415" s="3"/>
      <c r="B415" s="83"/>
      <c r="C415" s="84">
        <v>637016</v>
      </c>
      <c r="D415" s="80" t="s">
        <v>195</v>
      </c>
      <c r="E415" s="81">
        <v>208.54</v>
      </c>
      <c r="F415" s="90"/>
      <c r="G415" s="81">
        <v>200</v>
      </c>
      <c r="H415" s="81">
        <v>200</v>
      </c>
      <c r="I415" s="81">
        <v>150</v>
      </c>
      <c r="J415" s="81">
        <v>150</v>
      </c>
      <c r="K415" s="82">
        <v>150</v>
      </c>
    </row>
    <row r="416" spans="1:11" ht="13.5" customHeight="1" hidden="1" outlineLevel="2">
      <c r="A416" s="3"/>
      <c r="B416" s="83"/>
      <c r="C416" s="84">
        <v>637023</v>
      </c>
      <c r="D416" s="80" t="s">
        <v>196</v>
      </c>
      <c r="E416" s="81"/>
      <c r="F416" s="90">
        <v>58.02</v>
      </c>
      <c r="G416" s="81"/>
      <c r="H416" s="81"/>
      <c r="I416" s="81"/>
      <c r="J416" s="81"/>
      <c r="K416" s="82"/>
    </row>
    <row r="417" spans="1:11" ht="13.5" customHeight="1" hidden="1" outlineLevel="2">
      <c r="A417" s="3"/>
      <c r="B417" s="83"/>
      <c r="C417" s="84">
        <v>637026</v>
      </c>
      <c r="D417" s="80" t="s">
        <v>197</v>
      </c>
      <c r="E417" s="81"/>
      <c r="F417" s="81"/>
      <c r="G417" s="81"/>
      <c r="H417" s="81">
        <v>0</v>
      </c>
      <c r="I417" s="81"/>
      <c r="J417" s="81"/>
      <c r="K417" s="82"/>
    </row>
    <row r="418" spans="1:11" ht="13.5" customHeight="1" hidden="1" outlineLevel="2">
      <c r="A418" s="3"/>
      <c r="B418" s="83"/>
      <c r="C418" s="84">
        <v>637027</v>
      </c>
      <c r="D418" s="80" t="s">
        <v>198</v>
      </c>
      <c r="E418" s="81">
        <v>0</v>
      </c>
      <c r="F418" s="81"/>
      <c r="G418" s="81">
        <v>0</v>
      </c>
      <c r="H418" s="81"/>
      <c r="I418" s="81">
        <v>0</v>
      </c>
      <c r="J418" s="81">
        <v>0</v>
      </c>
      <c r="K418" s="82">
        <v>0</v>
      </c>
    </row>
    <row r="419" spans="1:11" ht="13.5" customHeight="1" hidden="1" outlineLevel="1">
      <c r="A419" s="3"/>
      <c r="B419" s="83"/>
      <c r="C419" s="84">
        <v>637005</v>
      </c>
      <c r="D419" s="80" t="s">
        <v>189</v>
      </c>
      <c r="E419" s="81"/>
      <c r="F419" s="81"/>
      <c r="G419" s="81"/>
      <c r="H419" s="81"/>
      <c r="I419" s="81"/>
      <c r="J419" s="81"/>
      <c r="K419" s="82"/>
    </row>
    <row r="420" spans="1:11" ht="13.5" customHeight="1" hidden="1" outlineLevel="1">
      <c r="A420" s="3"/>
      <c r="B420" s="83"/>
      <c r="C420" s="84">
        <v>637012</v>
      </c>
      <c r="D420" s="80" t="s">
        <v>192</v>
      </c>
      <c r="E420" s="81"/>
      <c r="F420" s="90"/>
      <c r="G420" s="81"/>
      <c r="H420" s="81"/>
      <c r="I420" s="81"/>
      <c r="J420" s="81"/>
      <c r="K420" s="82"/>
    </row>
    <row r="421" spans="1:11" ht="13.5" customHeight="1" hidden="1" outlineLevel="1">
      <c r="A421" s="3"/>
      <c r="B421" s="83"/>
      <c r="C421" s="96">
        <v>641009</v>
      </c>
      <c r="D421" s="93" t="s">
        <v>290</v>
      </c>
      <c r="E421" s="90"/>
      <c r="F421" s="90"/>
      <c r="G421" s="90"/>
      <c r="H421" s="90"/>
      <c r="I421" s="90"/>
      <c r="J421" s="90"/>
      <c r="K421" s="92"/>
    </row>
    <row r="422" spans="1:11" ht="13.5" customHeight="1" hidden="1" outlineLevel="1">
      <c r="A422" s="3"/>
      <c r="B422" s="83"/>
      <c r="C422" s="96">
        <v>642014</v>
      </c>
      <c r="D422" s="93" t="s">
        <v>291</v>
      </c>
      <c r="E422" s="90">
        <v>0</v>
      </c>
      <c r="F422" s="90">
        <v>0</v>
      </c>
      <c r="G422" s="90">
        <v>0</v>
      </c>
      <c r="H422" s="90"/>
      <c r="I422" s="90">
        <v>0</v>
      </c>
      <c r="J422" s="90">
        <v>0</v>
      </c>
      <c r="K422" s="92">
        <v>0</v>
      </c>
    </row>
    <row r="423" spans="1:11" s="118" customFormat="1" ht="13.5" customHeight="1" outlineLevel="1">
      <c r="A423" s="116"/>
      <c r="B423" s="117"/>
      <c r="C423" s="96">
        <v>642015</v>
      </c>
      <c r="D423" s="93" t="s">
        <v>203</v>
      </c>
      <c r="E423" s="90">
        <v>0</v>
      </c>
      <c r="F423" s="90">
        <v>58.02</v>
      </c>
      <c r="G423" s="90">
        <v>100</v>
      </c>
      <c r="H423" s="90">
        <v>0</v>
      </c>
      <c r="I423" s="90">
        <v>50</v>
      </c>
      <c r="J423" s="90">
        <v>50</v>
      </c>
      <c r="K423" s="92">
        <v>50</v>
      </c>
    </row>
    <row r="424" spans="1:11" ht="18" customHeight="1">
      <c r="A424" s="3"/>
      <c r="B424" s="110" t="s">
        <v>292</v>
      </c>
      <c r="C424" s="128"/>
      <c r="D424" s="129"/>
      <c r="E424" s="114">
        <f>E425+E426+E427+E428+E429+E430+E431+E432+E434+E439+E449</f>
        <v>74546.78</v>
      </c>
      <c r="F424" s="114">
        <f>F425+F426+F427+F428+F429+F430+F431+F432+F434+F439+F449</f>
        <v>94434.58000000002</v>
      </c>
      <c r="G424" s="114">
        <f>G425+G426+G427+G428+G429+G430+G431+G432+G434+G439+G449+G433</f>
        <v>80155</v>
      </c>
      <c r="H424" s="114">
        <f>H425+H426+H427+H428+H429+H430+H431+H432+H434+H439+H449</f>
        <v>79152</v>
      </c>
      <c r="I424" s="114">
        <f>I425+I426+I427+I428+I429+I430+I431+I432+I434+I439+I449+I433</f>
        <v>77355</v>
      </c>
      <c r="J424" s="149">
        <f>J425+J426+J427+J428+J429+J430+J431+J432+J434+J439+J449+J433</f>
        <v>77355</v>
      </c>
      <c r="K424" s="150">
        <f>K425+K426+K427+K428+K429+K430+K431+K432+K434+K439+K449+K433</f>
        <v>77355</v>
      </c>
    </row>
    <row r="425" spans="1:11" ht="13.5" customHeight="1" hidden="1" outlineLevel="1">
      <c r="A425" s="3"/>
      <c r="B425" s="83"/>
      <c r="C425" s="79">
        <v>614</v>
      </c>
      <c r="D425" s="80" t="s">
        <v>293</v>
      </c>
      <c r="E425" s="81">
        <v>0</v>
      </c>
      <c r="F425" s="81"/>
      <c r="G425" s="81">
        <v>0</v>
      </c>
      <c r="H425" s="81"/>
      <c r="I425" s="81">
        <v>0</v>
      </c>
      <c r="J425" s="81">
        <v>0</v>
      </c>
      <c r="K425" s="82">
        <v>0</v>
      </c>
    </row>
    <row r="426" spans="1:11" ht="13.5" customHeight="1" hidden="1" outlineLevel="1">
      <c r="A426" s="3"/>
      <c r="B426" s="83"/>
      <c r="C426" s="79">
        <v>621</v>
      </c>
      <c r="D426" s="80" t="s">
        <v>294</v>
      </c>
      <c r="E426" s="81">
        <v>0</v>
      </c>
      <c r="F426" s="81"/>
      <c r="G426" s="81">
        <v>0</v>
      </c>
      <c r="H426" s="81"/>
      <c r="I426" s="81">
        <v>0</v>
      </c>
      <c r="J426" s="81">
        <v>0</v>
      </c>
      <c r="K426" s="82">
        <v>0</v>
      </c>
    </row>
    <row r="427" spans="1:11" ht="13.5" customHeight="1" hidden="1" outlineLevel="1">
      <c r="A427" s="3"/>
      <c r="B427" s="83"/>
      <c r="C427" s="84">
        <v>625001</v>
      </c>
      <c r="D427" s="80" t="s">
        <v>295</v>
      </c>
      <c r="E427" s="81">
        <v>0</v>
      </c>
      <c r="F427" s="81"/>
      <c r="G427" s="81">
        <v>0</v>
      </c>
      <c r="H427" s="81"/>
      <c r="I427" s="81">
        <v>0</v>
      </c>
      <c r="J427" s="81">
        <v>0</v>
      </c>
      <c r="K427" s="82">
        <v>0</v>
      </c>
    </row>
    <row r="428" spans="1:11" ht="13.5" customHeight="1" hidden="1" outlineLevel="1">
      <c r="A428" s="3"/>
      <c r="B428" s="83"/>
      <c r="C428" s="84">
        <v>625002</v>
      </c>
      <c r="D428" s="80" t="s">
        <v>296</v>
      </c>
      <c r="E428" s="81">
        <v>0</v>
      </c>
      <c r="F428" s="81"/>
      <c r="G428" s="81">
        <v>0</v>
      </c>
      <c r="H428" s="81"/>
      <c r="I428" s="81">
        <v>0</v>
      </c>
      <c r="J428" s="81">
        <v>0</v>
      </c>
      <c r="K428" s="82">
        <v>0</v>
      </c>
    </row>
    <row r="429" spans="1:11" ht="13.5" customHeight="1" hidden="1" outlineLevel="1">
      <c r="A429" s="3"/>
      <c r="B429" s="83"/>
      <c r="C429" s="84">
        <v>625003</v>
      </c>
      <c r="D429" s="80" t="s">
        <v>297</v>
      </c>
      <c r="E429" s="81">
        <v>0</v>
      </c>
      <c r="F429" s="81"/>
      <c r="G429" s="81">
        <v>0</v>
      </c>
      <c r="H429" s="81"/>
      <c r="I429" s="81">
        <v>0</v>
      </c>
      <c r="J429" s="81">
        <v>0</v>
      </c>
      <c r="K429" s="82">
        <v>0</v>
      </c>
    </row>
    <row r="430" spans="1:11" ht="13.5" customHeight="1" hidden="1" outlineLevel="1">
      <c r="A430" s="3"/>
      <c r="B430" s="83"/>
      <c r="C430" s="84">
        <v>625004</v>
      </c>
      <c r="D430" s="80" t="s">
        <v>298</v>
      </c>
      <c r="E430" s="81">
        <v>0</v>
      </c>
      <c r="F430" s="81"/>
      <c r="G430" s="81">
        <v>0</v>
      </c>
      <c r="H430" s="81"/>
      <c r="I430" s="81">
        <v>0</v>
      </c>
      <c r="J430" s="81">
        <v>0</v>
      </c>
      <c r="K430" s="82">
        <v>0</v>
      </c>
    </row>
    <row r="431" spans="1:11" ht="13.5" customHeight="1" hidden="1" outlineLevel="1">
      <c r="A431" s="3"/>
      <c r="B431" s="83"/>
      <c r="C431" s="84">
        <v>625005</v>
      </c>
      <c r="D431" s="80" t="s">
        <v>299</v>
      </c>
      <c r="E431" s="81">
        <v>0</v>
      </c>
      <c r="F431" s="81"/>
      <c r="G431" s="81">
        <v>0</v>
      </c>
      <c r="H431" s="81"/>
      <c r="I431" s="81">
        <v>0</v>
      </c>
      <c r="J431" s="81">
        <v>0</v>
      </c>
      <c r="K431" s="82">
        <v>0</v>
      </c>
    </row>
    <row r="432" spans="1:11" ht="13.5" customHeight="1" hidden="1" outlineLevel="1">
      <c r="A432" s="3"/>
      <c r="B432" s="83"/>
      <c r="C432" s="84">
        <v>625007</v>
      </c>
      <c r="D432" s="80" t="s">
        <v>300</v>
      </c>
      <c r="E432" s="81">
        <v>0</v>
      </c>
      <c r="F432" s="81"/>
      <c r="G432" s="81">
        <v>0</v>
      </c>
      <c r="H432" s="81"/>
      <c r="I432" s="81">
        <v>0</v>
      </c>
      <c r="J432" s="81">
        <v>0</v>
      </c>
      <c r="K432" s="82">
        <v>0</v>
      </c>
    </row>
    <row r="433" spans="1:11" ht="13.5" customHeight="1" outlineLevel="1">
      <c r="A433" s="3"/>
      <c r="B433" s="83"/>
      <c r="C433" s="84">
        <v>633006</v>
      </c>
      <c r="D433" s="80" t="s">
        <v>301</v>
      </c>
      <c r="E433" s="81">
        <v>0</v>
      </c>
      <c r="F433" s="81">
        <v>0</v>
      </c>
      <c r="G433" s="81">
        <v>1300</v>
      </c>
      <c r="H433" s="81">
        <v>1733</v>
      </c>
      <c r="I433" s="81">
        <v>1300</v>
      </c>
      <c r="J433" s="81">
        <v>1300</v>
      </c>
      <c r="K433" s="82">
        <v>1300</v>
      </c>
    </row>
    <row r="434" spans="1:11" s="118" customFormat="1" ht="13.5" customHeight="1">
      <c r="A434" s="116"/>
      <c r="B434" s="73"/>
      <c r="C434" s="74">
        <v>610</v>
      </c>
      <c r="D434" s="75" t="s">
        <v>127</v>
      </c>
      <c r="E434" s="145">
        <f aca="true" t="shared" si="59" ref="E434:K434">SUM(E435:E438)</f>
        <v>40070.03</v>
      </c>
      <c r="F434" s="145">
        <f t="shared" si="59"/>
        <v>44341.69</v>
      </c>
      <c r="G434" s="145">
        <f t="shared" si="59"/>
        <v>45870</v>
      </c>
      <c r="H434" s="145">
        <f t="shared" si="59"/>
        <v>46900</v>
      </c>
      <c r="I434" s="145">
        <f t="shared" si="59"/>
        <v>47070</v>
      </c>
      <c r="J434" s="145">
        <f t="shared" si="59"/>
        <v>47070</v>
      </c>
      <c r="K434" s="146">
        <f t="shared" si="59"/>
        <v>47070</v>
      </c>
    </row>
    <row r="435" spans="1:11" ht="13.5" customHeight="1" hidden="1" outlineLevel="2">
      <c r="A435" s="3"/>
      <c r="B435" s="78"/>
      <c r="C435" s="79">
        <v>611</v>
      </c>
      <c r="D435" s="80" t="s">
        <v>128</v>
      </c>
      <c r="E435" s="81">
        <v>29908.14</v>
      </c>
      <c r="F435" s="81">
        <v>33122.19</v>
      </c>
      <c r="G435" s="81">
        <v>35870</v>
      </c>
      <c r="H435" s="81">
        <v>36000</v>
      </c>
      <c r="I435" s="81">
        <v>37070</v>
      </c>
      <c r="J435" s="81">
        <v>37070</v>
      </c>
      <c r="K435" s="82">
        <v>37070</v>
      </c>
    </row>
    <row r="436" spans="1:11" ht="13.5" customHeight="1" hidden="1" outlineLevel="2">
      <c r="A436" s="3"/>
      <c r="B436" s="83"/>
      <c r="C436" s="84">
        <v>612001</v>
      </c>
      <c r="D436" s="80" t="s">
        <v>129</v>
      </c>
      <c r="E436" s="81">
        <v>6051.44</v>
      </c>
      <c r="F436" s="81">
        <v>5822.14</v>
      </c>
      <c r="G436" s="81">
        <v>5500</v>
      </c>
      <c r="H436" s="81">
        <v>6000</v>
      </c>
      <c r="I436" s="81">
        <v>5500</v>
      </c>
      <c r="J436" s="81">
        <v>5500</v>
      </c>
      <c r="K436" s="82">
        <v>5500</v>
      </c>
    </row>
    <row r="437" spans="1:11" ht="13.5" customHeight="1" hidden="1" outlineLevel="2">
      <c r="A437" s="3"/>
      <c r="B437" s="83"/>
      <c r="C437" s="84">
        <v>612002</v>
      </c>
      <c r="D437" s="80" t="s">
        <v>130</v>
      </c>
      <c r="E437" s="81">
        <v>0</v>
      </c>
      <c r="F437" s="81">
        <v>2147.36</v>
      </c>
      <c r="G437" s="81">
        <v>2000</v>
      </c>
      <c r="H437" s="81">
        <v>2400</v>
      </c>
      <c r="I437" s="81">
        <v>2000</v>
      </c>
      <c r="J437" s="81">
        <v>2000</v>
      </c>
      <c r="K437" s="82">
        <v>2000</v>
      </c>
    </row>
    <row r="438" spans="1:11" ht="13.5" customHeight="1" hidden="1" outlineLevel="2">
      <c r="A438" s="3"/>
      <c r="B438" s="83"/>
      <c r="C438" s="84">
        <v>614</v>
      </c>
      <c r="D438" s="80" t="s">
        <v>131</v>
      </c>
      <c r="E438" s="81">
        <v>4110.45</v>
      </c>
      <c r="F438" s="81">
        <v>3250</v>
      </c>
      <c r="G438" s="81">
        <v>2500</v>
      </c>
      <c r="H438" s="81">
        <v>2500</v>
      </c>
      <c r="I438" s="81">
        <v>2500</v>
      </c>
      <c r="J438" s="81">
        <v>2500</v>
      </c>
      <c r="K438" s="82">
        <v>2500</v>
      </c>
    </row>
    <row r="439" spans="1:11" s="21" customFormat="1" ht="13.5" customHeight="1" collapsed="1">
      <c r="A439" s="151"/>
      <c r="B439" s="152"/>
      <c r="C439" s="86">
        <v>620</v>
      </c>
      <c r="D439" s="75" t="s">
        <v>133</v>
      </c>
      <c r="E439" s="145">
        <f aca="true" t="shared" si="60" ref="E439:K439">SUM(E440:E448)</f>
        <v>13830.95</v>
      </c>
      <c r="F439" s="145">
        <f t="shared" si="60"/>
        <v>15274.380000000001</v>
      </c>
      <c r="G439" s="145">
        <f t="shared" si="60"/>
        <v>16220</v>
      </c>
      <c r="H439" s="145">
        <f t="shared" si="60"/>
        <v>14590</v>
      </c>
      <c r="I439" s="145">
        <f t="shared" si="60"/>
        <v>16220</v>
      </c>
      <c r="J439" s="145">
        <f t="shared" si="60"/>
        <v>16220</v>
      </c>
      <c r="K439" s="146">
        <f t="shared" si="60"/>
        <v>16220</v>
      </c>
    </row>
    <row r="440" spans="1:11" ht="13.5" customHeight="1" hidden="1" outlineLevel="1">
      <c r="A440" s="3"/>
      <c r="B440" s="83"/>
      <c r="C440" s="79">
        <v>621</v>
      </c>
      <c r="D440" s="80" t="s">
        <v>134</v>
      </c>
      <c r="E440" s="81">
        <v>2672</v>
      </c>
      <c r="F440" s="81">
        <v>2903.69</v>
      </c>
      <c r="G440" s="81">
        <v>3000</v>
      </c>
      <c r="H440" s="81">
        <v>2700</v>
      </c>
      <c r="I440" s="81">
        <v>3000</v>
      </c>
      <c r="J440" s="81">
        <v>3000</v>
      </c>
      <c r="K440" s="82">
        <v>3000</v>
      </c>
    </row>
    <row r="441" spans="1:11" ht="13.5" customHeight="1" hidden="1" outlineLevel="1">
      <c r="A441" s="3"/>
      <c r="B441" s="83"/>
      <c r="C441" s="79">
        <v>623</v>
      </c>
      <c r="D441" s="80" t="s">
        <v>135</v>
      </c>
      <c r="E441" s="81">
        <v>1293.34</v>
      </c>
      <c r="F441" s="81">
        <v>1483.41</v>
      </c>
      <c r="G441" s="81">
        <v>1500</v>
      </c>
      <c r="H441" s="81">
        <v>1400</v>
      </c>
      <c r="I441" s="81">
        <v>1500</v>
      </c>
      <c r="J441" s="81">
        <v>1500</v>
      </c>
      <c r="K441" s="82">
        <v>1500</v>
      </c>
    </row>
    <row r="442" spans="1:11" ht="13.5" customHeight="1" hidden="1" outlineLevel="1">
      <c r="A442" s="3"/>
      <c r="B442" s="83"/>
      <c r="C442" s="79" t="s">
        <v>136</v>
      </c>
      <c r="D442" s="80" t="s">
        <v>137</v>
      </c>
      <c r="E442" s="81">
        <f>521.5+8.3+23.46</f>
        <v>553.26</v>
      </c>
      <c r="F442" s="81">
        <v>611.52</v>
      </c>
      <c r="G442" s="81">
        <v>650</v>
      </c>
      <c r="H442" s="81">
        <v>600</v>
      </c>
      <c r="I442" s="81">
        <v>650</v>
      </c>
      <c r="J442" s="81">
        <v>650</v>
      </c>
      <c r="K442" s="82">
        <v>650</v>
      </c>
    </row>
    <row r="443" spans="1:11" ht="13.5" customHeight="1" hidden="1" outlineLevel="1">
      <c r="A443" s="3"/>
      <c r="B443" s="83"/>
      <c r="C443" s="79" t="s">
        <v>138</v>
      </c>
      <c r="D443" s="80" t="s">
        <v>139</v>
      </c>
      <c r="E443" s="81">
        <f>5217.21+82.99+234.56</f>
        <v>5534.76</v>
      </c>
      <c r="F443" s="81">
        <v>6125.99</v>
      </c>
      <c r="G443" s="81">
        <v>6500</v>
      </c>
      <c r="H443" s="81">
        <v>6000</v>
      </c>
      <c r="I443" s="81">
        <v>6500</v>
      </c>
      <c r="J443" s="81">
        <v>6500</v>
      </c>
      <c r="K443" s="82">
        <v>6500</v>
      </c>
    </row>
    <row r="444" spans="1:11" ht="13.5" customHeight="1" hidden="1" outlineLevel="1">
      <c r="A444" s="3"/>
      <c r="B444" s="83"/>
      <c r="C444" s="84">
        <v>625003</v>
      </c>
      <c r="D444" s="80" t="s">
        <v>140</v>
      </c>
      <c r="E444" s="81">
        <f>342.87+4.74+13.4</f>
        <v>361.01</v>
      </c>
      <c r="F444" s="81">
        <v>349.71</v>
      </c>
      <c r="G444" s="81">
        <v>400</v>
      </c>
      <c r="H444" s="81">
        <v>320</v>
      </c>
      <c r="I444" s="81">
        <v>400</v>
      </c>
      <c r="J444" s="81">
        <v>400</v>
      </c>
      <c r="K444" s="82">
        <v>400</v>
      </c>
    </row>
    <row r="445" spans="1:11" ht="13.5" customHeight="1" hidden="1" outlineLevel="1">
      <c r="A445" s="3"/>
      <c r="B445" s="83"/>
      <c r="C445" s="84">
        <v>625004</v>
      </c>
      <c r="D445" s="80" t="s">
        <v>141</v>
      </c>
      <c r="E445" s="81">
        <f>987.5+17.78+50.26</f>
        <v>1055.54</v>
      </c>
      <c r="F445" s="81">
        <v>1202.78</v>
      </c>
      <c r="G445" s="81">
        <v>1400</v>
      </c>
      <c r="H445" s="81">
        <v>1100</v>
      </c>
      <c r="I445" s="81">
        <v>1400</v>
      </c>
      <c r="J445" s="81">
        <v>1400</v>
      </c>
      <c r="K445" s="82">
        <v>1400</v>
      </c>
    </row>
    <row r="446" spans="1:11" ht="13.5" customHeight="1" hidden="1" outlineLevel="1">
      <c r="A446" s="3"/>
      <c r="B446" s="83"/>
      <c r="C446" s="84">
        <v>625005</v>
      </c>
      <c r="D446" s="80" t="s">
        <v>142</v>
      </c>
      <c r="E446" s="81">
        <f>340.69+5.93+16.75</f>
        <v>363.37</v>
      </c>
      <c r="F446" s="81">
        <v>398.98</v>
      </c>
      <c r="G446" s="81">
        <v>450</v>
      </c>
      <c r="H446" s="81">
        <v>350</v>
      </c>
      <c r="I446" s="81">
        <v>450</v>
      </c>
      <c r="J446" s="81">
        <v>450</v>
      </c>
      <c r="K446" s="82">
        <v>450</v>
      </c>
    </row>
    <row r="447" spans="1:11" ht="13.5" customHeight="1" hidden="1" outlineLevel="1">
      <c r="A447" s="3"/>
      <c r="B447" s="83"/>
      <c r="C447" s="84">
        <v>625007</v>
      </c>
      <c r="D447" s="80" t="s">
        <v>143</v>
      </c>
      <c r="E447" s="81">
        <f>1769.93+28.16+79.58</f>
        <v>1877.67</v>
      </c>
      <c r="F447" s="81">
        <v>2078.3</v>
      </c>
      <c r="G447" s="81">
        <v>2200</v>
      </c>
      <c r="H447" s="81">
        <v>2000</v>
      </c>
      <c r="I447" s="81">
        <v>2200</v>
      </c>
      <c r="J447" s="81">
        <v>2200</v>
      </c>
      <c r="K447" s="82">
        <v>2200</v>
      </c>
    </row>
    <row r="448" spans="1:11" ht="13.5" customHeight="1" hidden="1" outlineLevel="1">
      <c r="A448" s="3"/>
      <c r="B448" s="83"/>
      <c r="C448" s="79">
        <v>627</v>
      </c>
      <c r="D448" s="80" t="s">
        <v>144</v>
      </c>
      <c r="E448" s="81">
        <v>120</v>
      </c>
      <c r="F448" s="81">
        <v>120</v>
      </c>
      <c r="G448" s="81">
        <v>120</v>
      </c>
      <c r="H448" s="81">
        <v>120</v>
      </c>
      <c r="I448" s="81">
        <v>120</v>
      </c>
      <c r="J448" s="81">
        <v>120</v>
      </c>
      <c r="K448" s="82">
        <v>120</v>
      </c>
    </row>
    <row r="449" spans="1:11" s="37" customFormat="1" ht="13.5" customHeight="1" collapsed="1">
      <c r="A449" s="72"/>
      <c r="B449" s="85"/>
      <c r="C449" s="74">
        <v>630</v>
      </c>
      <c r="D449" s="87" t="s">
        <v>145</v>
      </c>
      <c r="E449" s="145">
        <f aca="true" t="shared" si="61" ref="E449:K449">E450+E452+E462+E476+E482+E498+E500</f>
        <v>20645.8</v>
      </c>
      <c r="F449" s="145">
        <f t="shared" si="61"/>
        <v>34818.51</v>
      </c>
      <c r="G449" s="145">
        <f t="shared" si="61"/>
        <v>16765</v>
      </c>
      <c r="H449" s="145">
        <f t="shared" si="61"/>
        <v>17662</v>
      </c>
      <c r="I449" s="145">
        <f t="shared" si="61"/>
        <v>12765</v>
      </c>
      <c r="J449" s="145">
        <f t="shared" si="61"/>
        <v>12765</v>
      </c>
      <c r="K449" s="146">
        <f t="shared" si="61"/>
        <v>12765</v>
      </c>
    </row>
    <row r="450" spans="1:11" s="37" customFormat="1" ht="13.5" customHeight="1">
      <c r="A450" s="72"/>
      <c r="B450" s="88" t="s">
        <v>146</v>
      </c>
      <c r="C450" s="89">
        <v>631</v>
      </c>
      <c r="D450" s="17" t="s">
        <v>147</v>
      </c>
      <c r="E450" s="119">
        <f aca="true" t="shared" si="62" ref="E450:K450">SUM(E451)</f>
        <v>72.42</v>
      </c>
      <c r="F450" s="119">
        <f t="shared" si="62"/>
        <v>65.38</v>
      </c>
      <c r="G450" s="119">
        <f t="shared" si="62"/>
        <v>80</v>
      </c>
      <c r="H450" s="119">
        <f t="shared" si="62"/>
        <v>60</v>
      </c>
      <c r="I450" s="119">
        <f t="shared" si="62"/>
        <v>80</v>
      </c>
      <c r="J450" s="119">
        <f t="shared" si="62"/>
        <v>80</v>
      </c>
      <c r="K450" s="120">
        <f t="shared" si="62"/>
        <v>80</v>
      </c>
    </row>
    <row r="451" spans="1:11" ht="13.5" customHeight="1" hidden="1" outlineLevel="1">
      <c r="A451" s="3"/>
      <c r="B451" s="83"/>
      <c r="C451" s="79" t="s">
        <v>148</v>
      </c>
      <c r="D451" s="80" t="s">
        <v>149</v>
      </c>
      <c r="E451" s="81">
        <v>72.42</v>
      </c>
      <c r="F451" s="81">
        <v>65.38</v>
      </c>
      <c r="G451" s="81">
        <v>80</v>
      </c>
      <c r="H451" s="81">
        <v>60</v>
      </c>
      <c r="I451" s="81">
        <v>80</v>
      </c>
      <c r="J451" s="81">
        <v>80</v>
      </c>
      <c r="K451" s="82">
        <v>80</v>
      </c>
    </row>
    <row r="452" spans="1:11" s="37" customFormat="1" ht="13.5" customHeight="1" collapsed="1">
      <c r="A452" s="72"/>
      <c r="B452" s="88"/>
      <c r="C452" s="89">
        <v>632</v>
      </c>
      <c r="D452" s="93" t="s">
        <v>150</v>
      </c>
      <c r="E452" s="119">
        <f>SUM(E453:E458)</f>
        <v>7977.5</v>
      </c>
      <c r="F452" s="119">
        <f>SUM(F453:F458)</f>
        <v>6937.070000000001</v>
      </c>
      <c r="G452" s="119">
        <f>SUM(G453:G458)</f>
        <v>5450</v>
      </c>
      <c r="H452" s="119">
        <f>SUM(H453:H458)</f>
        <v>5779</v>
      </c>
      <c r="I452" s="119">
        <f>SUM(I453:I460)</f>
        <v>3950</v>
      </c>
      <c r="J452" s="119">
        <f>SUM(J453:J460)</f>
        <v>3950</v>
      </c>
      <c r="K452" s="120">
        <f>SUM(K453:K460)</f>
        <v>3950</v>
      </c>
    </row>
    <row r="453" spans="1:11" ht="13.5" customHeight="1" hidden="1" outlineLevel="1">
      <c r="A453" s="3"/>
      <c r="B453" s="83"/>
      <c r="C453" s="84">
        <v>632001</v>
      </c>
      <c r="D453" s="80" t="s">
        <v>151</v>
      </c>
      <c r="E453" s="81">
        <v>2302.96</v>
      </c>
      <c r="F453" s="81">
        <v>5833</v>
      </c>
      <c r="G453" s="81">
        <v>4500</v>
      </c>
      <c r="H453" s="81">
        <v>4500</v>
      </c>
      <c r="I453" s="81">
        <v>3000</v>
      </c>
      <c r="J453" s="81">
        <v>3000</v>
      </c>
      <c r="K453" s="82">
        <v>3000</v>
      </c>
    </row>
    <row r="454" spans="1:11" ht="13.5" customHeight="1" hidden="1" outlineLevel="1">
      <c r="A454" s="3"/>
      <c r="B454" s="83"/>
      <c r="C454" s="84" t="s">
        <v>302</v>
      </c>
      <c r="D454" s="80" t="s">
        <v>303</v>
      </c>
      <c r="E454" s="81">
        <v>3893.09</v>
      </c>
      <c r="F454" s="81"/>
      <c r="G454" s="81">
        <v>0</v>
      </c>
      <c r="H454" s="81">
        <v>609</v>
      </c>
      <c r="I454" s="81">
        <v>0</v>
      </c>
      <c r="J454" s="81">
        <v>0</v>
      </c>
      <c r="K454" s="82">
        <v>0</v>
      </c>
    </row>
    <row r="455" spans="1:11" ht="13.5" customHeight="1" hidden="1" outlineLevel="1">
      <c r="A455" s="3"/>
      <c r="B455" s="83"/>
      <c r="C455" s="84">
        <v>632002</v>
      </c>
      <c r="D455" s="80" t="s">
        <v>152</v>
      </c>
      <c r="E455" s="81">
        <v>0</v>
      </c>
      <c r="F455" s="81"/>
      <c r="G455" s="81">
        <v>0</v>
      </c>
      <c r="H455" s="81"/>
      <c r="I455" s="81">
        <v>0</v>
      </c>
      <c r="J455" s="81">
        <v>0</v>
      </c>
      <c r="K455" s="82">
        <v>0</v>
      </c>
    </row>
    <row r="456" spans="1:11" ht="13.5" customHeight="1" hidden="1" outlineLevel="1">
      <c r="A456" s="3"/>
      <c r="B456" s="83"/>
      <c r="C456" s="84">
        <v>632003</v>
      </c>
      <c r="D456" s="80" t="s">
        <v>153</v>
      </c>
      <c r="E456" s="81">
        <v>823.65</v>
      </c>
      <c r="F456" s="81">
        <v>765.27</v>
      </c>
      <c r="G456" s="81">
        <v>500</v>
      </c>
      <c r="H456" s="81">
        <v>200</v>
      </c>
      <c r="I456" s="81">
        <v>50</v>
      </c>
      <c r="J456" s="81">
        <v>50</v>
      </c>
      <c r="K456" s="82">
        <v>50</v>
      </c>
    </row>
    <row r="457" spans="1:11" ht="13.5" customHeight="1" hidden="1" outlineLevel="1">
      <c r="A457" s="3"/>
      <c r="B457" s="83"/>
      <c r="C457" s="84">
        <v>632003</v>
      </c>
      <c r="D457" s="80" t="s">
        <v>304</v>
      </c>
      <c r="E457" s="81">
        <v>700</v>
      </c>
      <c r="F457" s="81"/>
      <c r="G457" s="81">
        <v>0</v>
      </c>
      <c r="H457" s="81">
        <v>70</v>
      </c>
      <c r="I457" s="81">
        <v>0</v>
      </c>
      <c r="J457" s="81">
        <v>0</v>
      </c>
      <c r="K457" s="82">
        <v>0</v>
      </c>
    </row>
    <row r="458" spans="1:11" ht="13.5" customHeight="1" hidden="1" outlineLevel="1">
      <c r="A458" s="3"/>
      <c r="B458" s="83"/>
      <c r="C458" s="84">
        <v>632004</v>
      </c>
      <c r="D458" s="80" t="s">
        <v>154</v>
      </c>
      <c r="E458" s="81">
        <v>257.8</v>
      </c>
      <c r="F458" s="81">
        <v>338.8</v>
      </c>
      <c r="G458" s="81">
        <v>450</v>
      </c>
      <c r="H458" s="81">
        <v>400</v>
      </c>
      <c r="I458" s="81">
        <v>450</v>
      </c>
      <c r="J458" s="81">
        <v>450</v>
      </c>
      <c r="K458" s="82">
        <v>450</v>
      </c>
    </row>
    <row r="459" spans="1:11" ht="13.5" customHeight="1" hidden="1" outlineLevel="1">
      <c r="A459" s="3"/>
      <c r="B459" s="83"/>
      <c r="C459" s="84">
        <v>632004</v>
      </c>
      <c r="D459" s="80" t="s">
        <v>418</v>
      </c>
      <c r="E459" s="81"/>
      <c r="F459" s="119"/>
      <c r="G459" s="81"/>
      <c r="H459" s="81">
        <v>100</v>
      </c>
      <c r="I459" s="81"/>
      <c r="J459" s="81"/>
      <c r="K459" s="82"/>
    </row>
    <row r="460" spans="1:11" ht="13.5" customHeight="1" hidden="1" outlineLevel="1">
      <c r="A460" s="3"/>
      <c r="B460" s="83"/>
      <c r="C460" s="84">
        <v>632005</v>
      </c>
      <c r="D460" s="80" t="s">
        <v>414</v>
      </c>
      <c r="E460" s="81"/>
      <c r="F460" s="81"/>
      <c r="G460" s="81"/>
      <c r="H460" s="81">
        <v>300</v>
      </c>
      <c r="I460" s="81">
        <v>450</v>
      </c>
      <c r="J460" s="81">
        <v>450</v>
      </c>
      <c r="K460" s="82">
        <v>450</v>
      </c>
    </row>
    <row r="461" spans="1:11" ht="13.5" customHeight="1" hidden="1" outlineLevel="1">
      <c r="A461" s="3"/>
      <c r="B461" s="83"/>
      <c r="C461" s="84">
        <v>632005</v>
      </c>
      <c r="D461" s="80" t="s">
        <v>419</v>
      </c>
      <c r="E461" s="81"/>
      <c r="F461" s="81"/>
      <c r="G461" s="81"/>
      <c r="H461" s="81">
        <v>48</v>
      </c>
      <c r="I461" s="81"/>
      <c r="J461" s="81"/>
      <c r="K461" s="82"/>
    </row>
    <row r="462" spans="1:11" s="37" customFormat="1" ht="13.5" customHeight="1" collapsed="1">
      <c r="A462" s="72"/>
      <c r="B462" s="88"/>
      <c r="C462" s="89">
        <v>633</v>
      </c>
      <c r="D462" s="17" t="s">
        <v>155</v>
      </c>
      <c r="E462" s="119">
        <f>SUM(E463:E475)</f>
        <v>8045.070000000001</v>
      </c>
      <c r="F462" s="90">
        <f>F463+F465+F467+F468+F469+F471</f>
        <v>6388.78</v>
      </c>
      <c r="G462" s="119">
        <f>SUM(G463:G475)</f>
        <v>5755</v>
      </c>
      <c r="H462" s="119">
        <f>SUM(H463:H475)</f>
        <v>4523</v>
      </c>
      <c r="I462" s="119">
        <f>SUM(I463:I475)</f>
        <v>4255</v>
      </c>
      <c r="J462" s="119">
        <f>SUM(J463:J475)</f>
        <v>4255</v>
      </c>
      <c r="K462" s="120">
        <f>SUM(K463:K475)</f>
        <v>4255</v>
      </c>
    </row>
    <row r="463" spans="1:11" ht="13.5" customHeight="1" hidden="1" outlineLevel="1">
      <c r="A463" s="3"/>
      <c r="B463" s="83"/>
      <c r="C463" s="84">
        <v>633001</v>
      </c>
      <c r="D463" s="80" t="s">
        <v>156</v>
      </c>
      <c r="E463" s="81">
        <v>0</v>
      </c>
      <c r="F463" s="81">
        <v>306.32</v>
      </c>
      <c r="G463" s="81">
        <v>1000</v>
      </c>
      <c r="H463" s="81">
        <v>300</v>
      </c>
      <c r="I463" s="81">
        <v>500</v>
      </c>
      <c r="J463" s="81">
        <v>500</v>
      </c>
      <c r="K463" s="82">
        <v>500</v>
      </c>
    </row>
    <row r="464" spans="1:11" ht="13.5" customHeight="1" hidden="1" outlineLevel="1">
      <c r="A464" s="3"/>
      <c r="B464" s="83"/>
      <c r="C464" s="84">
        <v>633001</v>
      </c>
      <c r="D464" s="80" t="s">
        <v>305</v>
      </c>
      <c r="E464" s="81"/>
      <c r="F464" s="81">
        <v>784.17</v>
      </c>
      <c r="G464" s="81"/>
      <c r="H464" s="81"/>
      <c r="I464" s="81"/>
      <c r="J464" s="81"/>
      <c r="K464" s="82"/>
    </row>
    <row r="465" spans="1:11" ht="13.5" customHeight="1" hidden="1" outlineLevel="1">
      <c r="A465" s="3"/>
      <c r="B465" s="83"/>
      <c r="C465" s="79" t="s">
        <v>157</v>
      </c>
      <c r="D465" s="80" t="s">
        <v>158</v>
      </c>
      <c r="E465" s="81">
        <v>1028.75</v>
      </c>
      <c r="F465" s="81">
        <v>1195.83</v>
      </c>
      <c r="G465" s="81">
        <v>1000</v>
      </c>
      <c r="H465" s="81">
        <v>0</v>
      </c>
      <c r="I465" s="81">
        <v>500</v>
      </c>
      <c r="J465" s="81">
        <v>500</v>
      </c>
      <c r="K465" s="82">
        <v>500</v>
      </c>
    </row>
    <row r="466" spans="1:11" ht="13.5" customHeight="1" hidden="1" outlineLevel="1">
      <c r="A466" s="3"/>
      <c r="B466" s="83"/>
      <c r="C466" s="84">
        <v>633002</v>
      </c>
      <c r="D466" s="80" t="s">
        <v>306</v>
      </c>
      <c r="E466" s="81">
        <v>300</v>
      </c>
      <c r="F466" s="81">
        <v>3876.7</v>
      </c>
      <c r="G466" s="81"/>
      <c r="H466" s="81"/>
      <c r="I466" s="81"/>
      <c r="J466" s="81"/>
      <c r="K466" s="82"/>
    </row>
    <row r="467" spans="1:11" ht="13.5" customHeight="1" hidden="1" outlineLevel="1">
      <c r="A467" s="3"/>
      <c r="B467" s="83"/>
      <c r="C467" s="84">
        <v>633002</v>
      </c>
      <c r="D467" s="80" t="s">
        <v>158</v>
      </c>
      <c r="E467" s="81"/>
      <c r="F467" s="81">
        <v>784.17</v>
      </c>
      <c r="G467" s="81"/>
      <c r="H467" s="81">
        <v>0</v>
      </c>
      <c r="I467" s="81"/>
      <c r="J467" s="81"/>
      <c r="K467" s="82"/>
    </row>
    <row r="468" spans="1:11" ht="13.5" customHeight="1" hidden="1" outlineLevel="1">
      <c r="A468" s="3"/>
      <c r="B468" s="83"/>
      <c r="C468" s="84">
        <v>633003</v>
      </c>
      <c r="D468" s="80" t="s">
        <v>159</v>
      </c>
      <c r="E468" s="81">
        <v>100.87</v>
      </c>
      <c r="F468" s="81">
        <v>0</v>
      </c>
      <c r="G468" s="81">
        <v>0</v>
      </c>
      <c r="H468" s="81"/>
      <c r="I468" s="81">
        <v>0</v>
      </c>
      <c r="J468" s="81">
        <v>0</v>
      </c>
      <c r="K468" s="82">
        <v>0</v>
      </c>
    </row>
    <row r="469" spans="1:11" ht="13.5" customHeight="1" hidden="1" outlineLevel="1">
      <c r="A469" s="3"/>
      <c r="B469" s="83"/>
      <c r="C469" s="84">
        <v>633006</v>
      </c>
      <c r="D469" s="80" t="s">
        <v>161</v>
      </c>
      <c r="E469" s="81">
        <f>2186.15+58</f>
        <v>2244.15</v>
      </c>
      <c r="F469" s="81">
        <v>3876.7</v>
      </c>
      <c r="G469" s="81">
        <v>3500</v>
      </c>
      <c r="H469" s="81">
        <v>3500</v>
      </c>
      <c r="I469" s="81">
        <v>3000</v>
      </c>
      <c r="J469" s="81">
        <v>3000</v>
      </c>
      <c r="K469" s="82">
        <v>3000</v>
      </c>
    </row>
    <row r="470" spans="1:11" ht="13.5" customHeight="1" hidden="1" outlineLevel="1">
      <c r="A470" s="3"/>
      <c r="B470" s="83"/>
      <c r="C470" s="84">
        <v>633006</v>
      </c>
      <c r="D470" s="80" t="s">
        <v>307</v>
      </c>
      <c r="E470" s="81">
        <v>3000</v>
      </c>
      <c r="F470" s="81"/>
      <c r="G470" s="81"/>
      <c r="H470" s="81">
        <v>423</v>
      </c>
      <c r="I470" s="81"/>
      <c r="J470" s="81"/>
      <c r="K470" s="82"/>
    </row>
    <row r="471" spans="1:11" ht="13.5" customHeight="1" hidden="1" outlineLevel="1">
      <c r="A471" s="3"/>
      <c r="B471" s="83"/>
      <c r="C471" s="84">
        <v>633009</v>
      </c>
      <c r="D471" s="80" t="s">
        <v>162</v>
      </c>
      <c r="E471" s="81">
        <f>683.42+400</f>
        <v>1083.42</v>
      </c>
      <c r="F471" s="81">
        <v>225.76</v>
      </c>
      <c r="G471" s="81">
        <v>55</v>
      </c>
      <c r="H471" s="81">
        <v>300</v>
      </c>
      <c r="I471" s="81">
        <v>55</v>
      </c>
      <c r="J471" s="81">
        <v>55</v>
      </c>
      <c r="K471" s="82">
        <v>55</v>
      </c>
    </row>
    <row r="472" spans="1:11" ht="13.5" customHeight="1" hidden="1" outlineLevel="1">
      <c r="A472" s="3"/>
      <c r="B472" s="83"/>
      <c r="C472" s="84">
        <v>633010</v>
      </c>
      <c r="D472" s="80" t="s">
        <v>163</v>
      </c>
      <c r="E472" s="81"/>
      <c r="F472" s="81">
        <v>0</v>
      </c>
      <c r="G472" s="81"/>
      <c r="H472" s="81"/>
      <c r="I472" s="81"/>
      <c r="J472" s="81"/>
      <c r="K472" s="82"/>
    </row>
    <row r="473" spans="1:11" ht="13.5" customHeight="1" hidden="1" outlineLevel="1">
      <c r="A473" s="3"/>
      <c r="B473" s="83"/>
      <c r="C473" s="84">
        <v>633013</v>
      </c>
      <c r="D473" s="80" t="s">
        <v>164</v>
      </c>
      <c r="E473" s="81">
        <f>287.88</f>
        <v>287.88</v>
      </c>
      <c r="F473" s="119"/>
      <c r="G473" s="81">
        <v>200</v>
      </c>
      <c r="H473" s="81">
        <v>0</v>
      </c>
      <c r="I473" s="81">
        <v>200</v>
      </c>
      <c r="J473" s="81">
        <v>200</v>
      </c>
      <c r="K473" s="82">
        <v>200</v>
      </c>
    </row>
    <row r="474" spans="1:11" ht="13.5" customHeight="1" hidden="1" outlineLevel="1">
      <c r="A474" s="3"/>
      <c r="B474" s="83"/>
      <c r="C474" s="84">
        <v>633015</v>
      </c>
      <c r="D474" s="80" t="s">
        <v>308</v>
      </c>
      <c r="E474" s="81"/>
      <c r="F474" s="81"/>
      <c r="G474" s="81"/>
      <c r="H474" s="81"/>
      <c r="I474" s="81"/>
      <c r="J474" s="81"/>
      <c r="K474" s="82"/>
    </row>
    <row r="475" spans="1:11" ht="13.5" customHeight="1" hidden="1" outlineLevel="1">
      <c r="A475" s="3"/>
      <c r="B475" s="83"/>
      <c r="C475" s="84">
        <v>633016</v>
      </c>
      <c r="D475" s="80" t="s">
        <v>166</v>
      </c>
      <c r="E475" s="81"/>
      <c r="F475" s="81"/>
      <c r="G475" s="81"/>
      <c r="H475" s="81"/>
      <c r="I475" s="81"/>
      <c r="J475" s="81"/>
      <c r="K475" s="82"/>
    </row>
    <row r="476" spans="1:11" s="37" customFormat="1" ht="13.5" customHeight="1" collapsed="1">
      <c r="A476" s="72"/>
      <c r="B476" s="88"/>
      <c r="C476" s="89">
        <v>635</v>
      </c>
      <c r="D476" s="17" t="s">
        <v>174</v>
      </c>
      <c r="E476" s="119">
        <f>SUM(E477:E481)</f>
        <v>1284.83</v>
      </c>
      <c r="F476" s="119">
        <f>F479</f>
        <v>13994.05</v>
      </c>
      <c r="G476" s="119">
        <f>SUM(G477:G481)</f>
        <v>500</v>
      </c>
      <c r="H476" s="119">
        <f>SUM(H477:H481)</f>
        <v>0</v>
      </c>
      <c r="I476" s="119">
        <f>SUM(I477:I481)</f>
        <v>500</v>
      </c>
      <c r="J476" s="119">
        <f>SUM(J477:J481)</f>
        <v>500</v>
      </c>
      <c r="K476" s="120">
        <f>SUM(K477:K481)</f>
        <v>500</v>
      </c>
    </row>
    <row r="477" spans="1:11" ht="13.5" customHeight="1" hidden="1" outlineLevel="1">
      <c r="A477" s="3"/>
      <c r="B477" s="83"/>
      <c r="C477" s="79" t="s">
        <v>175</v>
      </c>
      <c r="D477" s="80" t="s">
        <v>176</v>
      </c>
      <c r="E477" s="81"/>
      <c r="F477" s="81"/>
      <c r="G477" s="81"/>
      <c r="H477" s="81"/>
      <c r="I477" s="81"/>
      <c r="J477" s="81"/>
      <c r="K477" s="82"/>
    </row>
    <row r="478" spans="1:11" ht="13.5" customHeight="1" hidden="1" outlineLevel="1">
      <c r="A478" s="3"/>
      <c r="B478" s="83"/>
      <c r="C478" s="79" t="s">
        <v>177</v>
      </c>
      <c r="D478" s="80" t="s">
        <v>178</v>
      </c>
      <c r="E478" s="81">
        <v>1207.35</v>
      </c>
      <c r="F478" s="81">
        <v>0</v>
      </c>
      <c r="G478" s="81">
        <v>0</v>
      </c>
      <c r="H478" s="81"/>
      <c r="I478" s="81">
        <v>0</v>
      </c>
      <c r="J478" s="81">
        <v>0</v>
      </c>
      <c r="K478" s="82">
        <v>0</v>
      </c>
    </row>
    <row r="479" spans="1:11" ht="13.5" customHeight="1" hidden="1" outlineLevel="1">
      <c r="A479" s="3"/>
      <c r="B479" s="83"/>
      <c r="C479" s="84">
        <v>635006</v>
      </c>
      <c r="D479" s="80" t="s">
        <v>179</v>
      </c>
      <c r="E479" s="81">
        <v>77.48</v>
      </c>
      <c r="F479" s="81">
        <v>13994.05</v>
      </c>
      <c r="G479" s="81">
        <v>500</v>
      </c>
      <c r="H479" s="81">
        <v>0</v>
      </c>
      <c r="I479" s="81">
        <v>500</v>
      </c>
      <c r="J479" s="81">
        <v>500</v>
      </c>
      <c r="K479" s="82">
        <v>500</v>
      </c>
    </row>
    <row r="480" spans="1:11" ht="13.5" customHeight="1" hidden="1" outlineLevel="1">
      <c r="A480" s="3"/>
      <c r="B480" s="83"/>
      <c r="C480" s="84">
        <v>635002</v>
      </c>
      <c r="D480" s="80" t="s">
        <v>178</v>
      </c>
      <c r="E480" s="81"/>
      <c r="F480" s="81">
        <v>49</v>
      </c>
      <c r="G480" s="81"/>
      <c r="H480" s="81"/>
      <c r="I480" s="81"/>
      <c r="J480" s="81"/>
      <c r="K480" s="82"/>
    </row>
    <row r="481" spans="1:11" ht="13.5" customHeight="1" hidden="1" outlineLevel="1">
      <c r="A481" s="3"/>
      <c r="B481" s="83"/>
      <c r="C481" s="84">
        <v>635004</v>
      </c>
      <c r="D481" s="80" t="s">
        <v>180</v>
      </c>
      <c r="E481" s="81"/>
      <c r="F481" s="81"/>
      <c r="G481" s="81"/>
      <c r="H481" s="81"/>
      <c r="I481" s="81"/>
      <c r="J481" s="81"/>
      <c r="K481" s="82"/>
    </row>
    <row r="482" spans="1:11" s="37" customFormat="1" ht="13.5" customHeight="1" collapsed="1">
      <c r="A482" s="72"/>
      <c r="B482" s="88"/>
      <c r="C482" s="89">
        <v>637</v>
      </c>
      <c r="D482" s="17" t="s">
        <v>182</v>
      </c>
      <c r="E482" s="119">
        <f>SUM(E483:E496)</f>
        <v>3265.98</v>
      </c>
      <c r="F482" s="119">
        <f>SUM(F483:F495)</f>
        <v>7433.2300000000005</v>
      </c>
      <c r="G482" s="119">
        <f>SUM(G483:G496)</f>
        <v>4880</v>
      </c>
      <c r="H482" s="119">
        <f>SUM(H483:H496)</f>
        <v>7240</v>
      </c>
      <c r="I482" s="119">
        <f>SUM(I483:I496)</f>
        <v>3880</v>
      </c>
      <c r="J482" s="119">
        <f>SUM(J483:J496)</f>
        <v>3880</v>
      </c>
      <c r="K482" s="120">
        <f>SUM(K483:K496)</f>
        <v>3880</v>
      </c>
    </row>
    <row r="483" spans="1:11" ht="13.5" customHeight="1" hidden="1" outlineLevel="2">
      <c r="A483" s="3"/>
      <c r="B483" s="83"/>
      <c r="C483" s="79" t="s">
        <v>183</v>
      </c>
      <c r="D483" s="80" t="s">
        <v>184</v>
      </c>
      <c r="E483" s="81">
        <v>66</v>
      </c>
      <c r="F483" s="81">
        <v>49</v>
      </c>
      <c r="G483" s="81">
        <v>200</v>
      </c>
      <c r="H483" s="81">
        <v>100</v>
      </c>
      <c r="I483" s="81">
        <v>200</v>
      </c>
      <c r="J483" s="81">
        <v>200</v>
      </c>
      <c r="K483" s="82">
        <v>200</v>
      </c>
    </row>
    <row r="484" spans="1:11" ht="13.5" customHeight="1" hidden="1" outlineLevel="2">
      <c r="A484" s="3"/>
      <c r="B484" s="83"/>
      <c r="C484" s="84">
        <v>637003</v>
      </c>
      <c r="D484" s="80" t="s">
        <v>187</v>
      </c>
      <c r="E484" s="81"/>
      <c r="F484" s="81"/>
      <c r="G484" s="81"/>
      <c r="H484" s="81"/>
      <c r="I484" s="81"/>
      <c r="J484" s="81"/>
      <c r="K484" s="82"/>
    </row>
    <row r="485" spans="1:11" ht="13.5" customHeight="1" hidden="1" outlineLevel="2">
      <c r="A485" s="3"/>
      <c r="B485" s="83"/>
      <c r="C485" s="84">
        <v>637004</v>
      </c>
      <c r="D485" s="80" t="s">
        <v>188</v>
      </c>
      <c r="E485" s="81">
        <v>1349.2</v>
      </c>
      <c r="F485" s="81">
        <v>4130.89</v>
      </c>
      <c r="G485" s="81">
        <v>2500</v>
      </c>
      <c r="H485" s="81">
        <v>5000</v>
      </c>
      <c r="I485" s="81">
        <v>2000</v>
      </c>
      <c r="J485" s="81">
        <v>2000</v>
      </c>
      <c r="K485" s="82">
        <v>2000</v>
      </c>
    </row>
    <row r="486" spans="1:11" ht="13.5" customHeight="1" hidden="1" outlineLevel="2">
      <c r="A486" s="3"/>
      <c r="B486" s="83"/>
      <c r="C486" s="84">
        <v>637004</v>
      </c>
      <c r="D486" s="80" t="s">
        <v>420</v>
      </c>
      <c r="E486" s="81"/>
      <c r="F486" s="81">
        <v>2345.2</v>
      </c>
      <c r="G486" s="81"/>
      <c r="H486" s="81">
        <v>180</v>
      </c>
      <c r="I486" s="81"/>
      <c r="J486" s="81"/>
      <c r="K486" s="82"/>
    </row>
    <row r="487" spans="1:11" ht="13.5" customHeight="1" hidden="1" outlineLevel="2">
      <c r="A487" s="3"/>
      <c r="B487" s="83"/>
      <c r="C487" s="84">
        <v>637005</v>
      </c>
      <c r="D487" s="80" t="s">
        <v>189</v>
      </c>
      <c r="E487" s="81">
        <f>1151.35+141.04</f>
        <v>1292.3899999999999</v>
      </c>
      <c r="F487" s="81"/>
      <c r="G487" s="81">
        <v>1500</v>
      </c>
      <c r="H487" s="81">
        <v>1000</v>
      </c>
      <c r="I487" s="81">
        <v>1000</v>
      </c>
      <c r="J487" s="81">
        <v>1000</v>
      </c>
      <c r="K487" s="82">
        <v>1000</v>
      </c>
    </row>
    <row r="488" spans="1:11" ht="13.5" customHeight="1" hidden="1" outlineLevel="2">
      <c r="A488" s="3"/>
      <c r="B488" s="83"/>
      <c r="C488" s="84">
        <v>637006</v>
      </c>
      <c r="D488" s="80" t="s">
        <v>190</v>
      </c>
      <c r="E488" s="81"/>
      <c r="F488" s="81"/>
      <c r="G488" s="81"/>
      <c r="H488" s="81"/>
      <c r="I488" s="81"/>
      <c r="J488" s="81"/>
      <c r="K488" s="82"/>
    </row>
    <row r="489" spans="1:11" ht="13.5" customHeight="1" hidden="1" outlineLevel="2">
      <c r="A489" s="3"/>
      <c r="B489" s="83"/>
      <c r="C489" s="84">
        <v>637012</v>
      </c>
      <c r="D489" s="80" t="s">
        <v>309</v>
      </c>
      <c r="E489" s="81"/>
      <c r="F489" s="81">
        <v>478.72</v>
      </c>
      <c r="G489" s="81"/>
      <c r="H489" s="81"/>
      <c r="I489" s="81"/>
      <c r="J489" s="81"/>
      <c r="K489" s="82"/>
    </row>
    <row r="490" spans="1:11" ht="13.5" customHeight="1" hidden="1" outlineLevel="2">
      <c r="A490" s="3"/>
      <c r="B490" s="83"/>
      <c r="C490" s="84">
        <v>637014</v>
      </c>
      <c r="D490" s="80" t="s">
        <v>193</v>
      </c>
      <c r="E490" s="81">
        <v>150.85</v>
      </c>
      <c r="F490" s="81">
        <v>58.88</v>
      </c>
      <c r="G490" s="81">
        <v>220</v>
      </c>
      <c r="H490" s="81">
        <v>500</v>
      </c>
      <c r="I490" s="81">
        <v>220</v>
      </c>
      <c r="J490" s="81">
        <v>220</v>
      </c>
      <c r="K490" s="82">
        <v>220</v>
      </c>
    </row>
    <row r="491" spans="1:11" ht="13.5" customHeight="1" hidden="1" outlineLevel="2">
      <c r="A491" s="3"/>
      <c r="B491" s="83"/>
      <c r="C491" s="84">
        <v>637015</v>
      </c>
      <c r="D491" s="80" t="s">
        <v>194</v>
      </c>
      <c r="E491" s="81">
        <v>58.88</v>
      </c>
      <c r="F491" s="81">
        <v>370.54</v>
      </c>
      <c r="G491" s="81">
        <v>60</v>
      </c>
      <c r="H491" s="81">
        <v>60</v>
      </c>
      <c r="I491" s="81">
        <v>60</v>
      </c>
      <c r="J491" s="81">
        <v>60</v>
      </c>
      <c r="K491" s="82">
        <v>60</v>
      </c>
    </row>
    <row r="492" spans="1:11" ht="13.5" customHeight="1" hidden="1" outlineLevel="2">
      <c r="A492" s="3"/>
      <c r="B492" s="83"/>
      <c r="C492" s="84">
        <v>637016</v>
      </c>
      <c r="D492" s="80" t="s">
        <v>195</v>
      </c>
      <c r="E492" s="81">
        <v>348.66</v>
      </c>
      <c r="F492" s="81"/>
      <c r="G492" s="81">
        <v>400</v>
      </c>
      <c r="H492" s="81">
        <v>400</v>
      </c>
      <c r="I492" s="81">
        <v>400</v>
      </c>
      <c r="J492" s="81">
        <v>400</v>
      </c>
      <c r="K492" s="82">
        <v>400</v>
      </c>
    </row>
    <row r="493" spans="1:11" ht="13.5" customHeight="1" hidden="1" outlineLevel="2">
      <c r="A493" s="3"/>
      <c r="B493" s="83"/>
      <c r="C493" s="84">
        <v>637023</v>
      </c>
      <c r="D493" s="80" t="s">
        <v>196</v>
      </c>
      <c r="E493" s="81"/>
      <c r="F493" s="90"/>
      <c r="G493" s="81"/>
      <c r="H493" s="81"/>
      <c r="I493" s="81"/>
      <c r="J493" s="81"/>
      <c r="K493" s="82"/>
    </row>
    <row r="494" spans="1:11" ht="13.5" customHeight="1" hidden="1" outlineLevel="2">
      <c r="A494" s="3"/>
      <c r="B494" s="83"/>
      <c r="C494" s="84">
        <v>637027</v>
      </c>
      <c r="D494" s="80" t="s">
        <v>198</v>
      </c>
      <c r="E494" s="81"/>
      <c r="F494" s="90"/>
      <c r="G494" s="81"/>
      <c r="H494" s="81"/>
      <c r="I494" s="81"/>
      <c r="J494" s="81"/>
      <c r="K494" s="82"/>
    </row>
    <row r="495" spans="1:11" ht="13.5" customHeight="1" hidden="1" outlineLevel="1">
      <c r="A495" s="3"/>
      <c r="B495" s="83"/>
      <c r="C495" s="84">
        <v>637005</v>
      </c>
      <c r="D495" s="80" t="s">
        <v>189</v>
      </c>
      <c r="E495" s="81"/>
      <c r="F495" s="90"/>
      <c r="G495" s="81"/>
      <c r="H495" s="81"/>
      <c r="I495" s="81"/>
      <c r="J495" s="81"/>
      <c r="K495" s="82"/>
    </row>
    <row r="496" spans="1:11" ht="13.5" customHeight="1" hidden="1" outlineLevel="1">
      <c r="A496" s="3"/>
      <c r="B496" s="83"/>
      <c r="C496" s="84">
        <v>637012</v>
      </c>
      <c r="D496" s="80" t="s">
        <v>192</v>
      </c>
      <c r="E496" s="81"/>
      <c r="F496" s="90"/>
      <c r="G496" s="81"/>
      <c r="H496" s="81"/>
      <c r="I496" s="81"/>
      <c r="J496" s="81"/>
      <c r="K496" s="82"/>
    </row>
    <row r="497" spans="1:11" ht="13.5" customHeight="1" hidden="1" outlineLevel="1">
      <c r="A497" s="3"/>
      <c r="B497" s="83"/>
      <c r="C497" s="96">
        <v>641009</v>
      </c>
      <c r="D497" s="93" t="s">
        <v>310</v>
      </c>
      <c r="E497" s="90"/>
      <c r="F497" s="90"/>
      <c r="G497" s="90"/>
      <c r="H497" s="90"/>
      <c r="I497" s="90"/>
      <c r="J497" s="90"/>
      <c r="K497" s="92"/>
    </row>
    <row r="498" spans="1:11" s="118" customFormat="1" ht="13.5" customHeight="1" hidden="1" outlineLevel="1">
      <c r="A498" s="116"/>
      <c r="B498" s="117"/>
      <c r="C498" s="96">
        <v>642013</v>
      </c>
      <c r="D498" s="93" t="s">
        <v>311</v>
      </c>
      <c r="E498" s="90"/>
      <c r="F498" s="90"/>
      <c r="G498" s="90"/>
      <c r="H498" s="90"/>
      <c r="I498" s="90"/>
      <c r="J498" s="90"/>
      <c r="K498" s="92"/>
    </row>
    <row r="499" spans="1:11" s="118" customFormat="1" ht="13.5" customHeight="1" hidden="1" outlineLevel="1">
      <c r="A499" s="116"/>
      <c r="B499" s="117"/>
      <c r="C499" s="96">
        <v>642014</v>
      </c>
      <c r="D499" s="93" t="s">
        <v>291</v>
      </c>
      <c r="E499" s="90">
        <v>0</v>
      </c>
      <c r="F499" s="90">
        <v>0</v>
      </c>
      <c r="G499" s="90">
        <v>0</v>
      </c>
      <c r="H499" s="90"/>
      <c r="I499" s="90">
        <v>0</v>
      </c>
      <c r="J499" s="90">
        <v>0</v>
      </c>
      <c r="K499" s="92">
        <v>0</v>
      </c>
    </row>
    <row r="500" spans="1:11" s="118" customFormat="1" ht="13.5" customHeight="1" outlineLevel="1">
      <c r="A500" s="116"/>
      <c r="B500" s="117"/>
      <c r="C500" s="96">
        <v>642015</v>
      </c>
      <c r="D500" s="93" t="s">
        <v>203</v>
      </c>
      <c r="E500" s="90">
        <v>0</v>
      </c>
      <c r="F500" s="90">
        <v>0</v>
      </c>
      <c r="G500" s="90">
        <v>100</v>
      </c>
      <c r="H500" s="90">
        <v>60</v>
      </c>
      <c r="I500" s="90">
        <v>100</v>
      </c>
      <c r="J500" s="90">
        <v>100</v>
      </c>
      <c r="K500" s="92">
        <v>100</v>
      </c>
    </row>
    <row r="501" spans="1:11" s="109" customFormat="1" ht="18" customHeight="1" outlineLevel="1">
      <c r="A501" s="103"/>
      <c r="B501" s="110"/>
      <c r="C501" s="111"/>
      <c r="D501" s="112" t="s">
        <v>312</v>
      </c>
      <c r="E501" s="114">
        <f aca="true" t="shared" si="63" ref="E501:K501">SUM(E502:E515)</f>
        <v>0</v>
      </c>
      <c r="F501" s="114">
        <f t="shared" si="63"/>
        <v>0</v>
      </c>
      <c r="G501" s="114">
        <f t="shared" si="63"/>
        <v>600</v>
      </c>
      <c r="H501" s="114">
        <f t="shared" si="63"/>
        <v>1208</v>
      </c>
      <c r="I501" s="114">
        <f t="shared" si="63"/>
        <v>1000</v>
      </c>
      <c r="J501" s="114">
        <f t="shared" si="63"/>
        <v>1000</v>
      </c>
      <c r="K501" s="115">
        <f t="shared" si="63"/>
        <v>1000</v>
      </c>
    </row>
    <row r="502" spans="1:11" ht="13.5" customHeight="1" hidden="1" outlineLevel="2">
      <c r="A502" s="3"/>
      <c r="B502" s="78"/>
      <c r="C502" s="79">
        <v>611</v>
      </c>
      <c r="D502" s="80" t="s">
        <v>313</v>
      </c>
      <c r="E502" s="81">
        <v>0</v>
      </c>
      <c r="F502" s="81"/>
      <c r="G502" s="81">
        <v>0</v>
      </c>
      <c r="H502" s="81"/>
      <c r="I502" s="81">
        <v>0</v>
      </c>
      <c r="J502" s="81">
        <v>0</v>
      </c>
      <c r="K502" s="82">
        <v>0</v>
      </c>
    </row>
    <row r="503" spans="1:11" ht="13.5" customHeight="1" hidden="1" outlineLevel="2">
      <c r="A503" s="3"/>
      <c r="B503" s="83"/>
      <c r="C503" s="79">
        <v>612</v>
      </c>
      <c r="D503" s="80" t="s">
        <v>314</v>
      </c>
      <c r="E503" s="81"/>
      <c r="F503" s="81"/>
      <c r="G503" s="81"/>
      <c r="H503" s="81"/>
      <c r="I503" s="81"/>
      <c r="J503" s="81"/>
      <c r="K503" s="82"/>
    </row>
    <row r="504" spans="1:11" ht="13.5" customHeight="1" hidden="1" outlineLevel="2">
      <c r="A504" s="3"/>
      <c r="B504" s="83"/>
      <c r="C504" s="84">
        <v>614</v>
      </c>
      <c r="D504" s="80" t="s">
        <v>315</v>
      </c>
      <c r="E504" s="81"/>
      <c r="F504" s="81"/>
      <c r="G504" s="81"/>
      <c r="H504" s="81"/>
      <c r="I504" s="81"/>
      <c r="J504" s="81"/>
      <c r="K504" s="82"/>
    </row>
    <row r="505" spans="1:11" ht="13.5" customHeight="1" hidden="1" outlineLevel="1" collapsed="1">
      <c r="A505" s="3"/>
      <c r="B505" s="83"/>
      <c r="C505" s="79">
        <v>621</v>
      </c>
      <c r="D505" s="80" t="s">
        <v>316</v>
      </c>
      <c r="E505" s="81">
        <v>0</v>
      </c>
      <c r="F505" s="81"/>
      <c r="G505" s="81">
        <v>0</v>
      </c>
      <c r="H505" s="81"/>
      <c r="I505" s="81">
        <v>0</v>
      </c>
      <c r="J505" s="81">
        <v>0</v>
      </c>
      <c r="K505" s="82">
        <v>0</v>
      </c>
    </row>
    <row r="506" spans="1:11" ht="13.5" customHeight="1" hidden="1" outlineLevel="1">
      <c r="A506" s="3"/>
      <c r="B506" s="83"/>
      <c r="C506" s="79">
        <v>623</v>
      </c>
      <c r="D506" s="80" t="s">
        <v>135</v>
      </c>
      <c r="E506" s="81"/>
      <c r="F506" s="81"/>
      <c r="G506" s="81"/>
      <c r="H506" s="81"/>
      <c r="I506" s="81"/>
      <c r="J506" s="81"/>
      <c r="K506" s="82"/>
    </row>
    <row r="507" spans="1:11" ht="13.5" customHeight="1" hidden="1" outlineLevel="1">
      <c r="A507" s="3"/>
      <c r="B507" s="83"/>
      <c r="C507" s="79" t="s">
        <v>136</v>
      </c>
      <c r="D507" s="80" t="s">
        <v>317</v>
      </c>
      <c r="E507" s="81">
        <v>0</v>
      </c>
      <c r="F507" s="81"/>
      <c r="G507" s="81">
        <v>0</v>
      </c>
      <c r="H507" s="81"/>
      <c r="I507" s="81">
        <v>0</v>
      </c>
      <c r="J507" s="81">
        <v>0</v>
      </c>
      <c r="K507" s="82">
        <v>0</v>
      </c>
    </row>
    <row r="508" spans="1:11" ht="13.5" customHeight="1" hidden="1" outlineLevel="1">
      <c r="A508" s="3"/>
      <c r="B508" s="83"/>
      <c r="C508" s="79" t="s">
        <v>138</v>
      </c>
      <c r="D508" s="80" t="s">
        <v>318</v>
      </c>
      <c r="E508" s="81">
        <v>0</v>
      </c>
      <c r="F508" s="81"/>
      <c r="G508" s="81">
        <v>0</v>
      </c>
      <c r="H508" s="81"/>
      <c r="I508" s="81">
        <v>0</v>
      </c>
      <c r="J508" s="81">
        <v>0</v>
      </c>
      <c r="K508" s="82">
        <v>0</v>
      </c>
    </row>
    <row r="509" spans="1:11" ht="13.5" customHeight="1" hidden="1" outlineLevel="1">
      <c r="A509" s="3"/>
      <c r="B509" s="83"/>
      <c r="C509" s="84">
        <v>625003</v>
      </c>
      <c r="D509" s="80" t="s">
        <v>319</v>
      </c>
      <c r="E509" s="81">
        <v>0</v>
      </c>
      <c r="F509" s="81"/>
      <c r="G509" s="81">
        <v>0</v>
      </c>
      <c r="H509" s="81"/>
      <c r="I509" s="81">
        <v>0</v>
      </c>
      <c r="J509" s="81">
        <v>0</v>
      </c>
      <c r="K509" s="82">
        <v>0</v>
      </c>
    </row>
    <row r="510" spans="1:11" ht="13.5" customHeight="1" hidden="1" outlineLevel="1">
      <c r="A510" s="3"/>
      <c r="B510" s="83"/>
      <c r="C510" s="84">
        <v>625004</v>
      </c>
      <c r="D510" s="80" t="s">
        <v>320</v>
      </c>
      <c r="E510" s="81">
        <v>0</v>
      </c>
      <c r="F510" s="81"/>
      <c r="G510" s="81">
        <v>0</v>
      </c>
      <c r="H510" s="81"/>
      <c r="I510" s="81">
        <v>0</v>
      </c>
      <c r="J510" s="81">
        <v>0</v>
      </c>
      <c r="K510" s="82">
        <v>0</v>
      </c>
    </row>
    <row r="511" spans="1:11" ht="13.5" customHeight="1" hidden="1" outlineLevel="1">
      <c r="A511" s="3"/>
      <c r="B511" s="83"/>
      <c r="C511" s="84">
        <v>625005</v>
      </c>
      <c r="D511" s="80" t="s">
        <v>321</v>
      </c>
      <c r="E511" s="81">
        <v>0</v>
      </c>
      <c r="F511" s="81"/>
      <c r="G511" s="81">
        <v>0</v>
      </c>
      <c r="H511" s="81"/>
      <c r="I511" s="81">
        <v>0</v>
      </c>
      <c r="J511" s="81">
        <v>0</v>
      </c>
      <c r="K511" s="82">
        <v>0</v>
      </c>
    </row>
    <row r="512" spans="1:11" ht="13.5" customHeight="1" hidden="1" outlineLevel="1">
      <c r="A512" s="3"/>
      <c r="B512" s="83"/>
      <c r="C512" s="84">
        <v>625007</v>
      </c>
      <c r="D512" s="80" t="s">
        <v>322</v>
      </c>
      <c r="E512" s="81">
        <v>0</v>
      </c>
      <c r="F512" s="81"/>
      <c r="G512" s="81">
        <v>0</v>
      </c>
      <c r="H512" s="81"/>
      <c r="I512" s="81">
        <v>0</v>
      </c>
      <c r="J512" s="81">
        <v>0</v>
      </c>
      <c r="K512" s="82">
        <v>0</v>
      </c>
    </row>
    <row r="513" spans="1:11" ht="13.5" customHeight="1" hidden="1" outlineLevel="1">
      <c r="A513" s="3"/>
      <c r="B513" s="83"/>
      <c r="C513" s="79">
        <v>627</v>
      </c>
      <c r="D513" s="80" t="s">
        <v>323</v>
      </c>
      <c r="E513" s="81"/>
      <c r="F513" s="81"/>
      <c r="G513" s="81"/>
      <c r="H513" s="81"/>
      <c r="I513" s="81"/>
      <c r="J513" s="81"/>
      <c r="K513" s="82"/>
    </row>
    <row r="514" spans="1:11" ht="13.5" customHeight="1" hidden="1" outlineLevel="1">
      <c r="A514" s="3"/>
      <c r="B514" s="83"/>
      <c r="C514" s="84">
        <v>633009</v>
      </c>
      <c r="D514" s="80" t="s">
        <v>324</v>
      </c>
      <c r="E514" s="81">
        <v>0</v>
      </c>
      <c r="F514" s="81"/>
      <c r="G514" s="81">
        <v>0</v>
      </c>
      <c r="H514" s="81"/>
      <c r="I514" s="81">
        <v>0</v>
      </c>
      <c r="J514" s="81">
        <v>0</v>
      </c>
      <c r="K514" s="82">
        <v>0</v>
      </c>
    </row>
    <row r="515" spans="1:11" ht="13.5" customHeight="1" outlineLevel="2">
      <c r="A515" s="3"/>
      <c r="B515" s="83"/>
      <c r="C515" s="84">
        <v>633006</v>
      </c>
      <c r="D515" s="80" t="s">
        <v>325</v>
      </c>
      <c r="E515" s="81">
        <v>0</v>
      </c>
      <c r="F515" s="81"/>
      <c r="G515" s="81">
        <v>600</v>
      </c>
      <c r="H515" s="81">
        <v>1208</v>
      </c>
      <c r="I515" s="81">
        <v>1000</v>
      </c>
      <c r="J515" s="81">
        <v>1000</v>
      </c>
      <c r="K515" s="82">
        <v>1000</v>
      </c>
    </row>
    <row r="516" spans="1:11" s="109" customFormat="1" ht="18" customHeight="1" outlineLevel="1">
      <c r="A516" s="103"/>
      <c r="B516" s="110"/>
      <c r="C516" s="111"/>
      <c r="D516" s="112" t="s">
        <v>326</v>
      </c>
      <c r="E516" s="114">
        <f>E517+E522+E532+E554</f>
        <v>7310.22</v>
      </c>
      <c r="F516" s="70">
        <f>F517+F522+F532</f>
        <v>8132.49</v>
      </c>
      <c r="G516" s="70">
        <f>G517+G522+G532</f>
        <v>6765</v>
      </c>
      <c r="H516" s="114">
        <f>H517+H522+H532+H554</f>
        <v>6765</v>
      </c>
      <c r="I516" s="70">
        <f>I517+I522+I532</f>
        <v>6765</v>
      </c>
      <c r="J516" s="70">
        <f>J517+J522+J532</f>
        <v>6765</v>
      </c>
      <c r="K516" s="71">
        <f>K517+K522+K532</f>
        <v>6765</v>
      </c>
    </row>
    <row r="517" spans="1:11" s="118" customFormat="1" ht="13.5" customHeight="1" outlineLevel="1">
      <c r="A517" s="116"/>
      <c r="B517" s="73"/>
      <c r="C517" s="74">
        <v>610</v>
      </c>
      <c r="D517" s="75" t="s">
        <v>127</v>
      </c>
      <c r="E517" s="145">
        <f aca="true" t="shared" si="64" ref="E517:K517">SUM(E518:E521)</f>
        <v>5220.17</v>
      </c>
      <c r="F517" s="145">
        <f t="shared" si="64"/>
        <v>5733.99</v>
      </c>
      <c r="G517" s="145">
        <f t="shared" si="64"/>
        <v>4900</v>
      </c>
      <c r="H517" s="145">
        <f t="shared" si="64"/>
        <v>4900</v>
      </c>
      <c r="I517" s="145">
        <f t="shared" si="64"/>
        <v>4900</v>
      </c>
      <c r="J517" s="145">
        <f t="shared" si="64"/>
        <v>4900</v>
      </c>
      <c r="K517" s="146">
        <f t="shared" si="64"/>
        <v>4900</v>
      </c>
    </row>
    <row r="518" spans="1:11" ht="13.5" customHeight="1" hidden="1" outlineLevel="1">
      <c r="A518" s="3"/>
      <c r="B518" s="78"/>
      <c r="C518" s="79">
        <v>611</v>
      </c>
      <c r="D518" s="80" t="s">
        <v>128</v>
      </c>
      <c r="E518" s="81">
        <v>4621.08</v>
      </c>
      <c r="F518" s="81">
        <v>4746.83</v>
      </c>
      <c r="G518" s="81">
        <v>4100</v>
      </c>
      <c r="H518" s="81">
        <v>4100</v>
      </c>
      <c r="I518" s="81">
        <v>4100</v>
      </c>
      <c r="J518" s="81">
        <v>4100</v>
      </c>
      <c r="K518" s="82">
        <v>4100</v>
      </c>
    </row>
    <row r="519" spans="1:11" ht="13.5" customHeight="1" hidden="1" outlineLevel="1">
      <c r="A519" s="3"/>
      <c r="B519" s="83"/>
      <c r="C519" s="84">
        <v>612001</v>
      </c>
      <c r="D519" s="80" t="s">
        <v>129</v>
      </c>
      <c r="E519" s="81">
        <v>599.09</v>
      </c>
      <c r="F519" s="81">
        <v>987.16</v>
      </c>
      <c r="G519" s="81">
        <v>800</v>
      </c>
      <c r="H519" s="81">
        <v>800</v>
      </c>
      <c r="I519" s="81">
        <v>800</v>
      </c>
      <c r="J519" s="81">
        <v>800</v>
      </c>
      <c r="K519" s="82">
        <v>800</v>
      </c>
    </row>
    <row r="520" spans="1:11" ht="13.5" customHeight="1" hidden="1" outlineLevel="1">
      <c r="A520" s="3"/>
      <c r="B520" s="83"/>
      <c r="C520" s="84">
        <v>612002</v>
      </c>
      <c r="D520" s="80" t="s">
        <v>130</v>
      </c>
      <c r="E520" s="81"/>
      <c r="F520" s="81"/>
      <c r="G520" s="81"/>
      <c r="H520" s="81"/>
      <c r="I520" s="81"/>
      <c r="J520" s="81"/>
      <c r="K520" s="82"/>
    </row>
    <row r="521" spans="1:11" ht="13.5" customHeight="1" hidden="1" outlineLevel="1">
      <c r="A521" s="3"/>
      <c r="B521" s="83"/>
      <c r="C521" s="84">
        <v>614</v>
      </c>
      <c r="D521" s="80" t="s">
        <v>131</v>
      </c>
      <c r="E521" s="81">
        <v>0</v>
      </c>
      <c r="F521" s="81">
        <v>0</v>
      </c>
      <c r="G521" s="81">
        <v>0</v>
      </c>
      <c r="H521" s="81"/>
      <c r="I521" s="81">
        <v>0</v>
      </c>
      <c r="J521" s="81">
        <v>0</v>
      </c>
      <c r="K521" s="82">
        <v>0</v>
      </c>
    </row>
    <row r="522" spans="1:11" s="118" customFormat="1" ht="13.5" customHeight="1" outlineLevel="1">
      <c r="A522" s="116"/>
      <c r="B522" s="85"/>
      <c r="C522" s="86">
        <v>620</v>
      </c>
      <c r="D522" s="75" t="s">
        <v>133</v>
      </c>
      <c r="E522" s="145">
        <f aca="true" t="shared" si="65" ref="E522:K522">SUM(E523:E531)</f>
        <v>2020.8700000000001</v>
      </c>
      <c r="F522" s="145">
        <f t="shared" si="65"/>
        <v>2104.13</v>
      </c>
      <c r="G522" s="145">
        <f t="shared" si="65"/>
        <v>1765</v>
      </c>
      <c r="H522" s="145">
        <f t="shared" si="65"/>
        <v>1765</v>
      </c>
      <c r="I522" s="145">
        <f t="shared" si="65"/>
        <v>1765</v>
      </c>
      <c r="J522" s="145">
        <f t="shared" si="65"/>
        <v>1765</v>
      </c>
      <c r="K522" s="146">
        <f t="shared" si="65"/>
        <v>1765</v>
      </c>
    </row>
    <row r="523" spans="1:11" ht="13.5" customHeight="1" hidden="1" outlineLevel="1">
      <c r="A523" s="3"/>
      <c r="B523" s="83"/>
      <c r="C523" s="79">
        <v>621</v>
      </c>
      <c r="D523" s="80" t="s">
        <v>134</v>
      </c>
      <c r="E523" s="81">
        <v>578.26</v>
      </c>
      <c r="F523" s="81">
        <v>601.27</v>
      </c>
      <c r="G523" s="81">
        <v>500</v>
      </c>
      <c r="H523" s="81">
        <v>500</v>
      </c>
      <c r="I523" s="81">
        <v>500</v>
      </c>
      <c r="J523" s="81">
        <v>500</v>
      </c>
      <c r="K523" s="82">
        <v>500</v>
      </c>
    </row>
    <row r="524" spans="1:11" ht="13.5" customHeight="1" hidden="1" outlineLevel="1">
      <c r="A524" s="3"/>
      <c r="B524" s="83"/>
      <c r="C524" s="79">
        <v>623</v>
      </c>
      <c r="D524" s="80" t="s">
        <v>135</v>
      </c>
      <c r="E524" s="81"/>
      <c r="F524" s="81"/>
      <c r="G524" s="81"/>
      <c r="H524" s="81"/>
      <c r="I524" s="81"/>
      <c r="J524" s="81"/>
      <c r="K524" s="82"/>
    </row>
    <row r="525" spans="1:11" ht="13.5" customHeight="1" hidden="1" outlineLevel="1">
      <c r="A525" s="3"/>
      <c r="B525" s="83"/>
      <c r="C525" s="79" t="s">
        <v>136</v>
      </c>
      <c r="D525" s="80" t="s">
        <v>137</v>
      </c>
      <c r="E525" s="81">
        <v>80.91</v>
      </c>
      <c r="F525" s="81">
        <v>85.05</v>
      </c>
      <c r="G525" s="81">
        <v>70</v>
      </c>
      <c r="H525" s="81">
        <v>70</v>
      </c>
      <c r="I525" s="81">
        <v>70</v>
      </c>
      <c r="J525" s="81">
        <v>70</v>
      </c>
      <c r="K525" s="82">
        <v>70</v>
      </c>
    </row>
    <row r="526" spans="1:11" ht="13.5" customHeight="1" hidden="1" outlineLevel="1">
      <c r="A526" s="3"/>
      <c r="B526" s="83"/>
      <c r="C526" s="79" t="s">
        <v>138</v>
      </c>
      <c r="D526" s="80" t="s">
        <v>139</v>
      </c>
      <c r="E526" s="81">
        <v>809.59</v>
      </c>
      <c r="F526" s="81">
        <v>841.76</v>
      </c>
      <c r="G526" s="81">
        <v>700</v>
      </c>
      <c r="H526" s="81">
        <v>700</v>
      </c>
      <c r="I526" s="81">
        <v>700</v>
      </c>
      <c r="J526" s="81">
        <v>700</v>
      </c>
      <c r="K526" s="82">
        <v>700</v>
      </c>
    </row>
    <row r="527" spans="1:11" ht="13.5" customHeight="1" hidden="1" outlineLevel="1">
      <c r="A527" s="3"/>
      <c r="B527" s="83"/>
      <c r="C527" s="84">
        <v>625003</v>
      </c>
      <c r="D527" s="80" t="s">
        <v>140</v>
      </c>
      <c r="E527" s="81">
        <v>54.39</v>
      </c>
      <c r="F527" s="81">
        <v>48.14</v>
      </c>
      <c r="G527" s="81">
        <v>40</v>
      </c>
      <c r="H527" s="81">
        <v>40</v>
      </c>
      <c r="I527" s="81">
        <v>40</v>
      </c>
      <c r="J527" s="81">
        <v>40</v>
      </c>
      <c r="K527" s="82">
        <v>40</v>
      </c>
    </row>
    <row r="528" spans="1:11" ht="13.5" customHeight="1" hidden="1" outlineLevel="1">
      <c r="A528" s="3"/>
      <c r="B528" s="83"/>
      <c r="C528" s="84">
        <v>625004</v>
      </c>
      <c r="D528" s="80" t="s">
        <v>141</v>
      </c>
      <c r="E528" s="81">
        <v>166</v>
      </c>
      <c r="F528" s="81">
        <v>180.37</v>
      </c>
      <c r="G528" s="81">
        <v>160</v>
      </c>
      <c r="H528" s="81">
        <v>160</v>
      </c>
      <c r="I528" s="81">
        <v>160</v>
      </c>
      <c r="J528" s="81">
        <v>160</v>
      </c>
      <c r="K528" s="82">
        <v>160</v>
      </c>
    </row>
    <row r="529" spans="1:11" ht="13.5" customHeight="1" hidden="1" outlineLevel="1">
      <c r="A529" s="3"/>
      <c r="B529" s="83"/>
      <c r="C529" s="84">
        <v>625005</v>
      </c>
      <c r="D529" s="80" t="s">
        <v>142</v>
      </c>
      <c r="E529" s="81">
        <v>57.06</v>
      </c>
      <c r="F529" s="81">
        <v>61.95</v>
      </c>
      <c r="G529" s="81">
        <v>45</v>
      </c>
      <c r="H529" s="81">
        <v>45</v>
      </c>
      <c r="I529" s="81">
        <v>45</v>
      </c>
      <c r="J529" s="81">
        <v>45</v>
      </c>
      <c r="K529" s="82">
        <v>45</v>
      </c>
    </row>
    <row r="530" spans="1:11" ht="13.5" customHeight="1" hidden="1" outlineLevel="1">
      <c r="A530" s="3"/>
      <c r="B530" s="83"/>
      <c r="C530" s="84">
        <v>625007</v>
      </c>
      <c r="D530" s="80" t="s">
        <v>143</v>
      </c>
      <c r="E530" s="81">
        <v>274.66</v>
      </c>
      <c r="F530" s="81">
        <v>285.59</v>
      </c>
      <c r="G530" s="81">
        <v>250</v>
      </c>
      <c r="H530" s="81">
        <v>250</v>
      </c>
      <c r="I530" s="81">
        <v>250</v>
      </c>
      <c r="J530" s="81">
        <v>250</v>
      </c>
      <c r="K530" s="82">
        <v>250</v>
      </c>
    </row>
    <row r="531" spans="1:11" ht="13.5" customHeight="1" hidden="1" outlineLevel="1">
      <c r="A531" s="3"/>
      <c r="B531" s="83"/>
      <c r="C531" s="79">
        <v>627</v>
      </c>
      <c r="D531" s="80" t="s">
        <v>144</v>
      </c>
      <c r="E531" s="81"/>
      <c r="F531" s="81"/>
      <c r="G531" s="81"/>
      <c r="H531" s="81"/>
      <c r="I531" s="81"/>
      <c r="J531" s="81"/>
      <c r="K531" s="82"/>
    </row>
    <row r="532" spans="1:11" s="118" customFormat="1" ht="13.5" customHeight="1" outlineLevel="1">
      <c r="A532" s="116"/>
      <c r="B532" s="85"/>
      <c r="C532" s="74">
        <v>630</v>
      </c>
      <c r="D532" s="87" t="s">
        <v>145</v>
      </c>
      <c r="E532" s="145">
        <f aca="true" t="shared" si="66" ref="E532:K532">E534+E541+E547</f>
        <v>69.17999999999999</v>
      </c>
      <c r="F532" s="145">
        <f t="shared" si="66"/>
        <v>294.37</v>
      </c>
      <c r="G532" s="145">
        <f t="shared" si="66"/>
        <v>100</v>
      </c>
      <c r="H532" s="145">
        <f t="shared" si="66"/>
        <v>100</v>
      </c>
      <c r="I532" s="145">
        <f t="shared" si="66"/>
        <v>100</v>
      </c>
      <c r="J532" s="145">
        <f t="shared" si="66"/>
        <v>100</v>
      </c>
      <c r="K532" s="146">
        <f t="shared" si="66"/>
        <v>100</v>
      </c>
    </row>
    <row r="533" spans="1:11" s="118" customFormat="1" ht="13.5" customHeight="1" hidden="1" outlineLevel="1">
      <c r="A533" s="116"/>
      <c r="B533" s="88"/>
      <c r="C533" s="89">
        <v>632003</v>
      </c>
      <c r="D533" s="17" t="s">
        <v>153</v>
      </c>
      <c r="E533" s="119"/>
      <c r="F533" s="119"/>
      <c r="G533" s="119"/>
      <c r="H533" s="119"/>
      <c r="I533" s="119"/>
      <c r="J533" s="119"/>
      <c r="K533" s="120"/>
    </row>
    <row r="534" spans="1:11" s="118" customFormat="1" ht="13.5" customHeight="1" outlineLevel="1">
      <c r="A534" s="116"/>
      <c r="B534" s="88"/>
      <c r="C534" s="89">
        <v>633</v>
      </c>
      <c r="D534" s="17" t="s">
        <v>155</v>
      </c>
      <c r="E534" s="119">
        <f aca="true" t="shared" si="67" ref="E534:K534">SUM(E535:E540)</f>
        <v>52.05</v>
      </c>
      <c r="F534" s="119">
        <f t="shared" si="67"/>
        <v>294.37</v>
      </c>
      <c r="G534" s="119">
        <f t="shared" si="67"/>
        <v>100</v>
      </c>
      <c r="H534" s="119">
        <f t="shared" si="67"/>
        <v>100</v>
      </c>
      <c r="I534" s="119">
        <f t="shared" si="67"/>
        <v>100</v>
      </c>
      <c r="J534" s="119">
        <f t="shared" si="67"/>
        <v>100</v>
      </c>
      <c r="K534" s="120">
        <f t="shared" si="67"/>
        <v>100</v>
      </c>
    </row>
    <row r="535" spans="1:11" ht="13.5" customHeight="1" hidden="1" outlineLevel="1">
      <c r="A535" s="3"/>
      <c r="B535" s="83"/>
      <c r="C535" s="84">
        <v>633001</v>
      </c>
      <c r="D535" s="80" t="s">
        <v>156</v>
      </c>
      <c r="E535" s="81"/>
      <c r="F535" s="81"/>
      <c r="G535" s="81"/>
      <c r="H535" s="81"/>
      <c r="I535" s="81"/>
      <c r="J535" s="81"/>
      <c r="K535" s="82"/>
    </row>
    <row r="536" spans="1:11" ht="13.5" customHeight="1" hidden="1" outlineLevel="1">
      <c r="A536" s="3"/>
      <c r="B536" s="83"/>
      <c r="C536" s="79" t="s">
        <v>157</v>
      </c>
      <c r="D536" s="80" t="s">
        <v>158</v>
      </c>
      <c r="E536" s="81"/>
      <c r="F536" s="81"/>
      <c r="G536" s="81"/>
      <c r="H536" s="81"/>
      <c r="I536" s="81"/>
      <c r="J536" s="81"/>
      <c r="K536" s="82"/>
    </row>
    <row r="537" spans="1:11" ht="13.5" customHeight="1" hidden="1" outlineLevel="1">
      <c r="A537" s="3"/>
      <c r="B537" s="83"/>
      <c r="C537" s="84">
        <v>633006</v>
      </c>
      <c r="D537" s="80" t="s">
        <v>161</v>
      </c>
      <c r="E537" s="81">
        <v>0</v>
      </c>
      <c r="F537" s="81">
        <v>294.37</v>
      </c>
      <c r="G537" s="81">
        <v>100</v>
      </c>
      <c r="H537" s="81">
        <v>100</v>
      </c>
      <c r="I537" s="81">
        <v>100</v>
      </c>
      <c r="J537" s="81">
        <v>100</v>
      </c>
      <c r="K537" s="82">
        <v>100</v>
      </c>
    </row>
    <row r="538" spans="1:11" ht="13.5" customHeight="1" hidden="1" outlineLevel="1">
      <c r="A538" s="3"/>
      <c r="B538" s="83"/>
      <c r="C538" s="84">
        <v>633009</v>
      </c>
      <c r="D538" s="80" t="s">
        <v>162</v>
      </c>
      <c r="E538" s="81">
        <v>0</v>
      </c>
      <c r="F538" s="81"/>
      <c r="G538" s="81">
        <v>0</v>
      </c>
      <c r="H538" s="81"/>
      <c r="I538" s="81">
        <v>0</v>
      </c>
      <c r="J538" s="81">
        <v>0</v>
      </c>
      <c r="K538" s="82">
        <v>0</v>
      </c>
    </row>
    <row r="539" spans="1:11" ht="13.5" customHeight="1" hidden="1" outlineLevel="1">
      <c r="A539" s="3"/>
      <c r="B539" s="83"/>
      <c r="C539" s="84">
        <v>633010</v>
      </c>
      <c r="D539" s="80" t="s">
        <v>163</v>
      </c>
      <c r="E539" s="81"/>
      <c r="F539" s="81"/>
      <c r="G539" s="81"/>
      <c r="H539" s="81"/>
      <c r="I539" s="81"/>
      <c r="J539" s="81"/>
      <c r="K539" s="82"/>
    </row>
    <row r="540" spans="1:11" ht="13.5" customHeight="1" hidden="1" outlineLevel="1">
      <c r="A540" s="3"/>
      <c r="B540" s="83"/>
      <c r="C540" s="84">
        <v>633016</v>
      </c>
      <c r="D540" s="80" t="s">
        <v>166</v>
      </c>
      <c r="E540" s="81">
        <v>52.05</v>
      </c>
      <c r="F540" s="81"/>
      <c r="G540" s="81">
        <v>0</v>
      </c>
      <c r="H540" s="81"/>
      <c r="I540" s="81">
        <v>0</v>
      </c>
      <c r="J540" s="81">
        <v>0</v>
      </c>
      <c r="K540" s="82">
        <v>0</v>
      </c>
    </row>
    <row r="541" spans="1:11" s="118" customFormat="1" ht="13.5" customHeight="1" outlineLevel="1">
      <c r="A541" s="116"/>
      <c r="B541" s="88"/>
      <c r="C541" s="89">
        <v>635</v>
      </c>
      <c r="D541" s="17" t="s">
        <v>174</v>
      </c>
      <c r="E541" s="119">
        <f aca="true" t="shared" si="68" ref="E541:K541">SUM(E542:E546)</f>
        <v>0</v>
      </c>
      <c r="F541" s="119">
        <f t="shared" si="68"/>
        <v>0</v>
      </c>
      <c r="G541" s="119">
        <f t="shared" si="68"/>
        <v>0</v>
      </c>
      <c r="H541" s="119">
        <f t="shared" si="68"/>
        <v>0</v>
      </c>
      <c r="I541" s="119">
        <f t="shared" si="68"/>
        <v>0</v>
      </c>
      <c r="J541" s="119">
        <f t="shared" si="68"/>
        <v>0</v>
      </c>
      <c r="K541" s="120">
        <f t="shared" si="68"/>
        <v>0</v>
      </c>
    </row>
    <row r="542" spans="1:11" ht="12.75" customHeight="1" hidden="1" outlineLevel="1">
      <c r="A542" s="3"/>
      <c r="B542" s="83"/>
      <c r="C542" s="79" t="s">
        <v>175</v>
      </c>
      <c r="D542" s="80" t="s">
        <v>176</v>
      </c>
      <c r="E542" s="81"/>
      <c r="F542" s="81"/>
      <c r="G542" s="81"/>
      <c r="H542" s="81"/>
      <c r="I542" s="81"/>
      <c r="J542" s="81"/>
      <c r="K542" s="82"/>
    </row>
    <row r="543" spans="1:11" ht="12.75" customHeight="1" hidden="1" outlineLevel="1">
      <c r="A543" s="3"/>
      <c r="B543" s="83"/>
      <c r="C543" s="79" t="s">
        <v>177</v>
      </c>
      <c r="D543" s="80" t="s">
        <v>178</v>
      </c>
      <c r="E543" s="81"/>
      <c r="F543" s="81"/>
      <c r="G543" s="81"/>
      <c r="H543" s="81"/>
      <c r="I543" s="81"/>
      <c r="J543" s="81"/>
      <c r="K543" s="82"/>
    </row>
    <row r="544" spans="1:11" ht="12.75" customHeight="1" hidden="1" outlineLevel="1">
      <c r="A544" s="3"/>
      <c r="B544" s="83"/>
      <c r="C544" s="84">
        <v>635006</v>
      </c>
      <c r="D544" s="80" t="s">
        <v>179</v>
      </c>
      <c r="E544" s="81"/>
      <c r="F544" s="81"/>
      <c r="G544" s="81"/>
      <c r="H544" s="81"/>
      <c r="I544" s="81"/>
      <c r="J544" s="81"/>
      <c r="K544" s="82"/>
    </row>
    <row r="545" spans="1:11" ht="12.75" customHeight="1" hidden="1" outlineLevel="1">
      <c r="A545" s="3"/>
      <c r="B545" s="83"/>
      <c r="C545" s="84">
        <v>635002</v>
      </c>
      <c r="D545" s="80" t="s">
        <v>178</v>
      </c>
      <c r="E545" s="81"/>
      <c r="F545" s="81"/>
      <c r="G545" s="81"/>
      <c r="H545" s="81"/>
      <c r="I545" s="81"/>
      <c r="J545" s="81"/>
      <c r="K545" s="82"/>
    </row>
    <row r="546" spans="1:11" ht="12.75" customHeight="1" hidden="1" outlineLevel="1">
      <c r="A546" s="3"/>
      <c r="B546" s="83"/>
      <c r="C546" s="84">
        <v>635004</v>
      </c>
      <c r="D546" s="80" t="s">
        <v>180</v>
      </c>
      <c r="E546" s="81"/>
      <c r="F546" s="81"/>
      <c r="G546" s="81"/>
      <c r="H546" s="81"/>
      <c r="I546" s="81"/>
      <c r="J546" s="81"/>
      <c r="K546" s="82"/>
    </row>
    <row r="547" spans="1:11" s="118" customFormat="1" ht="13.5" customHeight="1" outlineLevel="1">
      <c r="A547" s="116"/>
      <c r="B547" s="88"/>
      <c r="C547" s="89">
        <v>637</v>
      </c>
      <c r="D547" s="17" t="s">
        <v>182</v>
      </c>
      <c r="E547" s="119">
        <f aca="true" t="shared" si="69" ref="E547:K547">SUM(E548:E553)</f>
        <v>17.13</v>
      </c>
      <c r="F547" s="119">
        <f t="shared" si="69"/>
        <v>0</v>
      </c>
      <c r="G547" s="119">
        <f t="shared" si="69"/>
        <v>0</v>
      </c>
      <c r="H547" s="119">
        <f t="shared" si="69"/>
        <v>0</v>
      </c>
      <c r="I547" s="119">
        <f t="shared" si="69"/>
        <v>0</v>
      </c>
      <c r="J547" s="119">
        <f t="shared" si="69"/>
        <v>0</v>
      </c>
      <c r="K547" s="120">
        <f t="shared" si="69"/>
        <v>0</v>
      </c>
    </row>
    <row r="548" spans="1:11" ht="12.75" customHeight="1" hidden="1" outlineLevel="1">
      <c r="A548" s="3"/>
      <c r="B548" s="83"/>
      <c r="C548" s="84">
        <v>637004</v>
      </c>
      <c r="D548" s="80" t="s">
        <v>188</v>
      </c>
      <c r="E548" s="81"/>
      <c r="F548" s="81"/>
      <c r="G548" s="81"/>
      <c r="H548" s="81"/>
      <c r="I548" s="81"/>
      <c r="J548" s="81"/>
      <c r="K548" s="82"/>
    </row>
    <row r="549" spans="1:11" ht="12.75" customHeight="1" hidden="1" outlineLevel="1">
      <c r="A549" s="3"/>
      <c r="B549" s="83"/>
      <c r="C549" s="84">
        <v>637005</v>
      </c>
      <c r="D549" s="80" t="s">
        <v>189</v>
      </c>
      <c r="E549" s="81"/>
      <c r="F549" s="81"/>
      <c r="G549" s="81"/>
      <c r="H549" s="81"/>
      <c r="I549" s="81"/>
      <c r="J549" s="81"/>
      <c r="K549" s="82"/>
    </row>
    <row r="550" spans="1:11" ht="12.75" customHeight="1" hidden="1" outlineLevel="1">
      <c r="A550" s="3"/>
      <c r="B550" s="83"/>
      <c r="C550" s="84">
        <v>637014</v>
      </c>
      <c r="D550" s="80" t="s">
        <v>193</v>
      </c>
      <c r="E550" s="81"/>
      <c r="F550" s="81"/>
      <c r="G550" s="81"/>
      <c r="H550" s="81"/>
      <c r="I550" s="81"/>
      <c r="J550" s="81"/>
      <c r="K550" s="82"/>
    </row>
    <row r="551" spans="1:11" ht="12.75" customHeight="1" hidden="1" outlineLevel="1">
      <c r="A551" s="3"/>
      <c r="B551" s="83"/>
      <c r="C551" s="84">
        <v>637015</v>
      </c>
      <c r="D551" s="80" t="s">
        <v>194</v>
      </c>
      <c r="E551" s="81"/>
      <c r="F551" s="81"/>
      <c r="G551" s="81"/>
      <c r="H551" s="81"/>
      <c r="I551" s="81"/>
      <c r="J551" s="81"/>
      <c r="K551" s="82"/>
    </row>
    <row r="552" spans="1:11" ht="12.75" customHeight="1" hidden="1" outlineLevel="1">
      <c r="A552" s="3"/>
      <c r="B552" s="83"/>
      <c r="C552" s="84">
        <v>637016</v>
      </c>
      <c r="D552" s="80" t="s">
        <v>195</v>
      </c>
      <c r="E552" s="81">
        <v>17.13</v>
      </c>
      <c r="F552" s="81"/>
      <c r="G552" s="81"/>
      <c r="H552" s="81"/>
      <c r="I552" s="81"/>
      <c r="J552" s="81"/>
      <c r="K552" s="82"/>
    </row>
    <row r="553" spans="1:11" ht="12.75" customHeight="1" hidden="1" outlineLevel="1">
      <c r="A553" s="3"/>
      <c r="B553" s="83"/>
      <c r="C553" s="84">
        <v>637027</v>
      </c>
      <c r="D553" s="80" t="s">
        <v>198</v>
      </c>
      <c r="E553" s="81"/>
      <c r="F553" s="81"/>
      <c r="G553" s="81"/>
      <c r="H553" s="81"/>
      <c r="I553" s="81"/>
      <c r="J553" s="81"/>
      <c r="K553" s="82"/>
    </row>
    <row r="554" spans="1:11" s="118" customFormat="1" ht="13.5" customHeight="1" hidden="1" outlineLevel="1">
      <c r="A554" s="116"/>
      <c r="B554" s="117"/>
      <c r="C554" s="96">
        <v>642013</v>
      </c>
      <c r="D554" s="93" t="s">
        <v>311</v>
      </c>
      <c r="E554" s="90"/>
      <c r="F554" s="90">
        <v>0</v>
      </c>
      <c r="G554" s="90">
        <v>0</v>
      </c>
      <c r="H554" s="90"/>
      <c r="I554" s="90">
        <v>0</v>
      </c>
      <c r="J554" s="90">
        <v>0</v>
      </c>
      <c r="K554" s="92">
        <v>0</v>
      </c>
    </row>
    <row r="555" spans="1:11" s="118" customFormat="1" ht="13.5" customHeight="1" outlineLevel="1">
      <c r="A555" s="116"/>
      <c r="B555" s="117"/>
      <c r="C555" s="96">
        <v>642015</v>
      </c>
      <c r="D555" s="93" t="s">
        <v>203</v>
      </c>
      <c r="E555" s="90"/>
      <c r="F555" s="90"/>
      <c r="G555" s="90"/>
      <c r="H555" s="90">
        <v>85</v>
      </c>
      <c r="I555" s="90"/>
      <c r="J555" s="90"/>
      <c r="K555" s="92"/>
    </row>
    <row r="556" spans="1:11" s="109" customFormat="1" ht="18" customHeight="1" outlineLevel="1">
      <c r="A556" s="103"/>
      <c r="B556" s="110"/>
      <c r="C556" s="111"/>
      <c r="D556" s="112" t="s">
        <v>327</v>
      </c>
      <c r="E556" s="114">
        <f aca="true" t="shared" si="70" ref="E556:K556">E559+E557</f>
        <v>0</v>
      </c>
      <c r="F556" s="114">
        <f t="shared" si="70"/>
        <v>0</v>
      </c>
      <c r="G556" s="114">
        <f t="shared" si="70"/>
        <v>0</v>
      </c>
      <c r="H556" s="114">
        <f t="shared" si="70"/>
        <v>0</v>
      </c>
      <c r="I556" s="114">
        <f t="shared" si="70"/>
        <v>0</v>
      </c>
      <c r="J556" s="114">
        <f t="shared" si="70"/>
        <v>0</v>
      </c>
      <c r="K556" s="115">
        <f t="shared" si="70"/>
        <v>0</v>
      </c>
    </row>
    <row r="557" spans="1:11" s="118" customFormat="1" ht="12.75" customHeight="1" hidden="1" outlineLevel="1">
      <c r="A557" s="116"/>
      <c r="B557" s="73"/>
      <c r="C557" s="74">
        <v>610</v>
      </c>
      <c r="D557" s="75" t="s">
        <v>127</v>
      </c>
      <c r="E557" s="145">
        <f aca="true" t="shared" si="71" ref="E557:K557">SUM(E558)</f>
        <v>0</v>
      </c>
      <c r="F557" s="145">
        <f t="shared" si="71"/>
        <v>0</v>
      </c>
      <c r="G557" s="145">
        <f t="shared" si="71"/>
        <v>0</v>
      </c>
      <c r="H557" s="145">
        <f t="shared" si="71"/>
        <v>0</v>
      </c>
      <c r="I557" s="145">
        <f t="shared" si="71"/>
        <v>0</v>
      </c>
      <c r="J557" s="145">
        <f t="shared" si="71"/>
        <v>0</v>
      </c>
      <c r="K557" s="146">
        <f t="shared" si="71"/>
        <v>0</v>
      </c>
    </row>
    <row r="558" spans="1:11" ht="12.75" customHeight="1" hidden="1" outlineLevel="1">
      <c r="A558" s="3"/>
      <c r="B558" s="83"/>
      <c r="C558" s="84">
        <v>614</v>
      </c>
      <c r="D558" s="80" t="s">
        <v>131</v>
      </c>
      <c r="E558" s="81"/>
      <c r="F558" s="81"/>
      <c r="G558" s="81"/>
      <c r="H558" s="81"/>
      <c r="I558" s="81"/>
      <c r="J558" s="81"/>
      <c r="K558" s="82"/>
    </row>
    <row r="559" spans="1:11" s="118" customFormat="1" ht="12.75" customHeight="1" hidden="1" outlineLevel="1">
      <c r="A559" s="116"/>
      <c r="B559" s="85"/>
      <c r="C559" s="86">
        <v>620</v>
      </c>
      <c r="D559" s="75" t="s">
        <v>133</v>
      </c>
      <c r="E559" s="145">
        <f aca="true" t="shared" si="72" ref="E559:K559">SUM(E560:E567)</f>
        <v>0</v>
      </c>
      <c r="F559" s="145">
        <f t="shared" si="72"/>
        <v>0</v>
      </c>
      <c r="G559" s="145">
        <f t="shared" si="72"/>
        <v>0</v>
      </c>
      <c r="H559" s="145">
        <f t="shared" si="72"/>
        <v>0</v>
      </c>
      <c r="I559" s="145">
        <f t="shared" si="72"/>
        <v>0</v>
      </c>
      <c r="J559" s="145">
        <f t="shared" si="72"/>
        <v>0</v>
      </c>
      <c r="K559" s="146">
        <f t="shared" si="72"/>
        <v>0</v>
      </c>
    </row>
    <row r="560" spans="1:11" ht="12.75" customHeight="1" hidden="1" outlineLevel="1">
      <c r="A560" s="3"/>
      <c r="B560" s="83"/>
      <c r="C560" s="79">
        <v>621</v>
      </c>
      <c r="D560" s="80" t="s">
        <v>134</v>
      </c>
      <c r="E560" s="81"/>
      <c r="F560" s="81"/>
      <c r="G560" s="81"/>
      <c r="H560" s="81"/>
      <c r="I560" s="81"/>
      <c r="J560" s="81"/>
      <c r="K560" s="82"/>
    </row>
    <row r="561" spans="1:11" ht="12.75" customHeight="1" hidden="1" outlineLevel="1">
      <c r="A561" s="3"/>
      <c r="B561" s="83"/>
      <c r="C561" s="79" t="s">
        <v>136</v>
      </c>
      <c r="D561" s="80" t="s">
        <v>137</v>
      </c>
      <c r="E561" s="81"/>
      <c r="F561" s="81"/>
      <c r="G561" s="81"/>
      <c r="H561" s="81"/>
      <c r="I561" s="81"/>
      <c r="J561" s="81"/>
      <c r="K561" s="82"/>
    </row>
    <row r="562" spans="1:11" ht="12.75" customHeight="1" hidden="1" outlineLevel="1">
      <c r="A562" s="3"/>
      <c r="B562" s="83"/>
      <c r="C562" s="79" t="s">
        <v>138</v>
      </c>
      <c r="D562" s="80" t="s">
        <v>139</v>
      </c>
      <c r="E562" s="81"/>
      <c r="F562" s="81"/>
      <c r="G562" s="81"/>
      <c r="H562" s="81"/>
      <c r="I562" s="81"/>
      <c r="J562" s="81"/>
      <c r="K562" s="82"/>
    </row>
    <row r="563" spans="1:11" ht="12.75" customHeight="1" hidden="1" outlineLevel="1">
      <c r="A563" s="3"/>
      <c r="B563" s="83"/>
      <c r="C563" s="84">
        <v>625003</v>
      </c>
      <c r="D563" s="80" t="s">
        <v>140</v>
      </c>
      <c r="E563" s="81"/>
      <c r="F563" s="81"/>
      <c r="G563" s="81"/>
      <c r="H563" s="81"/>
      <c r="I563" s="81"/>
      <c r="J563" s="81"/>
      <c r="K563" s="82"/>
    </row>
    <row r="564" spans="1:11" ht="12.75" customHeight="1" hidden="1" outlineLevel="1">
      <c r="A564" s="3"/>
      <c r="B564" s="83"/>
      <c r="C564" s="84">
        <v>625004</v>
      </c>
      <c r="D564" s="80" t="s">
        <v>141</v>
      </c>
      <c r="E564" s="81"/>
      <c r="F564" s="81"/>
      <c r="G564" s="81"/>
      <c r="H564" s="81"/>
      <c r="I564" s="81"/>
      <c r="J564" s="81"/>
      <c r="K564" s="82"/>
    </row>
    <row r="565" spans="1:11" ht="12.75" customHeight="1" hidden="1" outlineLevel="1">
      <c r="A565" s="3"/>
      <c r="B565" s="83"/>
      <c r="C565" s="84">
        <v>625005</v>
      </c>
      <c r="D565" s="80" t="s">
        <v>142</v>
      </c>
      <c r="E565" s="81"/>
      <c r="F565" s="81"/>
      <c r="G565" s="81"/>
      <c r="H565" s="81"/>
      <c r="I565" s="81"/>
      <c r="J565" s="81"/>
      <c r="K565" s="82"/>
    </row>
    <row r="566" spans="1:11" ht="12.75" customHeight="1" hidden="1" outlineLevel="1">
      <c r="A566" s="3"/>
      <c r="B566" s="83"/>
      <c r="C566" s="84">
        <v>625007</v>
      </c>
      <c r="D566" s="80" t="s">
        <v>143</v>
      </c>
      <c r="E566" s="81"/>
      <c r="F566" s="81"/>
      <c r="G566" s="81"/>
      <c r="H566" s="81"/>
      <c r="I566" s="81"/>
      <c r="J566" s="81"/>
      <c r="K566" s="82"/>
    </row>
    <row r="567" spans="1:11" ht="12.75" customHeight="1" hidden="1" outlineLevel="1">
      <c r="A567" s="3"/>
      <c r="B567" s="83"/>
      <c r="C567" s="79">
        <v>627</v>
      </c>
      <c r="D567" s="80" t="s">
        <v>144</v>
      </c>
      <c r="E567" s="81"/>
      <c r="F567" s="81"/>
      <c r="G567" s="81"/>
      <c r="H567" s="81"/>
      <c r="I567" s="81"/>
      <c r="J567" s="81"/>
      <c r="K567" s="82"/>
    </row>
    <row r="568" spans="1:11" s="109" customFormat="1" ht="18" customHeight="1" outlineLevel="1">
      <c r="A568" s="103"/>
      <c r="B568" s="110" t="s">
        <v>328</v>
      </c>
      <c r="C568" s="111"/>
      <c r="D568" s="112" t="s">
        <v>329</v>
      </c>
      <c r="E568" s="114">
        <f>E618+E584+E574+E569</f>
        <v>11736.98</v>
      </c>
      <c r="F568" s="70">
        <f>F569+F574+F584+F618</f>
        <v>27456.55</v>
      </c>
      <c r="G568" s="70">
        <f>G569+G574+G584+G618</f>
        <v>18500</v>
      </c>
      <c r="H568" s="114">
        <f>H618+H584+H574+H569</f>
        <v>33397</v>
      </c>
      <c r="I568" s="70">
        <f>I569+I574+I584+I618</f>
        <v>31550</v>
      </c>
      <c r="J568" s="70">
        <f>J569+J574+J584+J618</f>
        <v>31550</v>
      </c>
      <c r="K568" s="71">
        <f>K569+K574+K584+K618</f>
        <v>31550</v>
      </c>
    </row>
    <row r="569" spans="1:11" s="118" customFormat="1" ht="13.5" customHeight="1" outlineLevel="1">
      <c r="A569" s="116"/>
      <c r="B569" s="73"/>
      <c r="C569" s="74">
        <v>610</v>
      </c>
      <c r="D569" s="75" t="s">
        <v>127</v>
      </c>
      <c r="E569" s="145">
        <f aca="true" t="shared" si="73" ref="E569:K569">SUM(E570:E573)</f>
        <v>8348.689999999999</v>
      </c>
      <c r="F569" s="145">
        <f t="shared" si="73"/>
        <v>12346.09</v>
      </c>
      <c r="G569" s="145">
        <f t="shared" si="73"/>
        <v>12200</v>
      </c>
      <c r="H569" s="145">
        <f t="shared" si="73"/>
        <v>14200</v>
      </c>
      <c r="I569" s="145">
        <f t="shared" si="73"/>
        <v>14600</v>
      </c>
      <c r="J569" s="145">
        <f t="shared" si="73"/>
        <v>14600</v>
      </c>
      <c r="K569" s="146">
        <f t="shared" si="73"/>
        <v>14600</v>
      </c>
    </row>
    <row r="570" spans="1:11" ht="13.5" customHeight="1" hidden="1" outlineLevel="1">
      <c r="A570" s="3"/>
      <c r="B570" s="78"/>
      <c r="C570" s="79">
        <v>611</v>
      </c>
      <c r="D570" s="80" t="s">
        <v>128</v>
      </c>
      <c r="E570" s="81">
        <v>6860.44</v>
      </c>
      <c r="F570" s="81">
        <v>9628.32</v>
      </c>
      <c r="G570" s="81">
        <v>9600</v>
      </c>
      <c r="H570" s="81">
        <v>12000</v>
      </c>
      <c r="I570" s="81">
        <v>12000</v>
      </c>
      <c r="J570" s="81">
        <v>12000</v>
      </c>
      <c r="K570" s="82">
        <v>12000</v>
      </c>
    </row>
    <row r="571" spans="1:11" ht="13.5" customHeight="1" hidden="1" outlineLevel="1">
      <c r="A571" s="3"/>
      <c r="B571" s="83"/>
      <c r="C571" s="84">
        <v>612001</v>
      </c>
      <c r="D571" s="80" t="s">
        <v>129</v>
      </c>
      <c r="E571" s="81">
        <v>1063.25</v>
      </c>
      <c r="F571" s="81">
        <v>1817.77</v>
      </c>
      <c r="G571" s="81">
        <v>2000</v>
      </c>
      <c r="H571" s="81">
        <v>1500</v>
      </c>
      <c r="I571" s="81">
        <v>2000</v>
      </c>
      <c r="J571" s="81">
        <v>2000</v>
      </c>
      <c r="K571" s="82">
        <v>2000</v>
      </c>
    </row>
    <row r="572" spans="1:11" ht="13.5" customHeight="1" hidden="1" outlineLevel="1">
      <c r="A572" s="3"/>
      <c r="B572" s="83"/>
      <c r="C572" s="84">
        <v>612002</v>
      </c>
      <c r="D572" s="80" t="s">
        <v>130</v>
      </c>
      <c r="E572" s="81"/>
      <c r="F572" s="81"/>
      <c r="G572" s="81"/>
      <c r="H572" s="81"/>
      <c r="I572" s="81"/>
      <c r="J572" s="81"/>
      <c r="K572" s="82"/>
    </row>
    <row r="573" spans="1:11" ht="13.5" customHeight="1" hidden="1" outlineLevel="1">
      <c r="A573" s="3"/>
      <c r="B573" s="83"/>
      <c r="C573" s="84">
        <v>614</v>
      </c>
      <c r="D573" s="80" t="s">
        <v>131</v>
      </c>
      <c r="E573" s="81">
        <v>425</v>
      </c>
      <c r="F573" s="81">
        <v>900</v>
      </c>
      <c r="G573" s="81">
        <v>600</v>
      </c>
      <c r="H573" s="81">
        <v>700</v>
      </c>
      <c r="I573" s="81">
        <v>600</v>
      </c>
      <c r="J573" s="81">
        <v>600</v>
      </c>
      <c r="K573" s="82">
        <v>600</v>
      </c>
    </row>
    <row r="574" spans="1:11" s="118" customFormat="1" ht="13.5" customHeight="1" outlineLevel="1">
      <c r="A574" s="116"/>
      <c r="B574" s="85"/>
      <c r="C574" s="86">
        <v>620</v>
      </c>
      <c r="D574" s="75" t="s">
        <v>133</v>
      </c>
      <c r="E574" s="145">
        <f aca="true" t="shared" si="74" ref="E574:K574">SUM(E575:E583)</f>
        <v>2573.78</v>
      </c>
      <c r="F574" s="145">
        <f t="shared" si="74"/>
        <v>4389.27</v>
      </c>
      <c r="G574" s="145">
        <f t="shared" si="74"/>
        <v>4450</v>
      </c>
      <c r="H574" s="145">
        <f t="shared" si="74"/>
        <v>4640</v>
      </c>
      <c r="I574" s="145">
        <f t="shared" si="74"/>
        <v>4750</v>
      </c>
      <c r="J574" s="145">
        <f t="shared" si="74"/>
        <v>4750</v>
      </c>
      <c r="K574" s="146">
        <f t="shared" si="74"/>
        <v>4750</v>
      </c>
    </row>
    <row r="575" spans="1:11" ht="13.5" customHeight="1" hidden="1" outlineLevel="1">
      <c r="A575" s="3"/>
      <c r="B575" s="83"/>
      <c r="C575" s="79">
        <v>621</v>
      </c>
      <c r="D575" s="80" t="s">
        <v>134</v>
      </c>
      <c r="E575" s="81">
        <v>486.92</v>
      </c>
      <c r="F575" s="81">
        <v>1156.7</v>
      </c>
      <c r="G575" s="81">
        <v>1260</v>
      </c>
      <c r="H575" s="81">
        <v>1000</v>
      </c>
      <c r="I575" s="81">
        <v>1260</v>
      </c>
      <c r="J575" s="81">
        <v>1260</v>
      </c>
      <c r="K575" s="82">
        <v>1260</v>
      </c>
    </row>
    <row r="576" spans="1:11" ht="13.5" customHeight="1" hidden="1" outlineLevel="1">
      <c r="A576" s="3"/>
      <c r="B576" s="83"/>
      <c r="C576" s="79">
        <v>623</v>
      </c>
      <c r="D576" s="80" t="s">
        <v>135</v>
      </c>
      <c r="E576" s="81">
        <v>0</v>
      </c>
      <c r="F576" s="81"/>
      <c r="G576" s="81"/>
      <c r="H576" s="81">
        <v>270</v>
      </c>
      <c r="I576" s="81"/>
      <c r="J576" s="81"/>
      <c r="K576" s="82"/>
    </row>
    <row r="577" spans="1:11" ht="13.5" customHeight="1" hidden="1" outlineLevel="1">
      <c r="A577" s="3"/>
      <c r="B577" s="83"/>
      <c r="C577" s="79" t="s">
        <v>136</v>
      </c>
      <c r="D577" s="80" t="s">
        <v>137</v>
      </c>
      <c r="E577" s="81">
        <v>117.02</v>
      </c>
      <c r="F577" s="81">
        <v>181.31</v>
      </c>
      <c r="G577" s="81">
        <v>180</v>
      </c>
      <c r="H577" s="81">
        <v>190</v>
      </c>
      <c r="I577" s="81">
        <v>190</v>
      </c>
      <c r="J577" s="81">
        <v>190</v>
      </c>
      <c r="K577" s="82">
        <v>190</v>
      </c>
    </row>
    <row r="578" spans="1:11" ht="13.5" customHeight="1" hidden="1" outlineLevel="1">
      <c r="A578" s="3"/>
      <c r="B578" s="83"/>
      <c r="C578" s="79" t="s">
        <v>138</v>
      </c>
      <c r="D578" s="80" t="s">
        <v>139</v>
      </c>
      <c r="E578" s="81">
        <v>1171.25</v>
      </c>
      <c r="F578" s="81">
        <v>1815.71</v>
      </c>
      <c r="G578" s="81">
        <v>1800</v>
      </c>
      <c r="H578" s="81">
        <v>1900</v>
      </c>
      <c r="I578" s="81">
        <v>1900</v>
      </c>
      <c r="J578" s="81">
        <v>1900</v>
      </c>
      <c r="K578" s="82">
        <v>1900</v>
      </c>
    </row>
    <row r="579" spans="1:11" ht="13.5" customHeight="1" hidden="1" outlineLevel="1">
      <c r="A579" s="3"/>
      <c r="B579" s="83"/>
      <c r="C579" s="84">
        <v>625003</v>
      </c>
      <c r="D579" s="80" t="s">
        <v>140</v>
      </c>
      <c r="E579" s="81">
        <v>97.58</v>
      </c>
      <c r="F579" s="81">
        <v>123.33</v>
      </c>
      <c r="G579" s="81">
        <v>100</v>
      </c>
      <c r="H579" s="81">
        <v>120</v>
      </c>
      <c r="I579" s="81">
        <v>120</v>
      </c>
      <c r="J579" s="81">
        <v>120</v>
      </c>
      <c r="K579" s="82">
        <v>120</v>
      </c>
    </row>
    <row r="580" spans="1:11" ht="13.5" customHeight="1" hidden="1" outlineLevel="1">
      <c r="A580" s="3"/>
      <c r="B580" s="83"/>
      <c r="C580" s="84">
        <v>625004</v>
      </c>
      <c r="D580" s="80" t="s">
        <v>141</v>
      </c>
      <c r="E580" s="81">
        <v>222.96</v>
      </c>
      <c r="F580" s="81">
        <v>366.9</v>
      </c>
      <c r="G580" s="81">
        <v>380</v>
      </c>
      <c r="H580" s="81">
        <v>400</v>
      </c>
      <c r="I580" s="81">
        <v>450</v>
      </c>
      <c r="J580" s="81">
        <v>450</v>
      </c>
      <c r="K580" s="82">
        <v>450</v>
      </c>
    </row>
    <row r="581" spans="1:11" ht="13.5" customHeight="1" hidden="1" outlineLevel="1">
      <c r="A581" s="3"/>
      <c r="B581" s="83"/>
      <c r="C581" s="84">
        <v>625005</v>
      </c>
      <c r="D581" s="80" t="s">
        <v>142</v>
      </c>
      <c r="E581" s="81">
        <v>80.75</v>
      </c>
      <c r="F581" s="81">
        <v>129.58</v>
      </c>
      <c r="G581" s="81">
        <v>130</v>
      </c>
      <c r="H581" s="81">
        <v>130</v>
      </c>
      <c r="I581" s="81">
        <v>130</v>
      </c>
      <c r="J581" s="81">
        <v>130</v>
      </c>
      <c r="K581" s="82">
        <v>130</v>
      </c>
    </row>
    <row r="582" spans="1:11" ht="13.5" customHeight="1" hidden="1" outlineLevel="1">
      <c r="A582" s="3"/>
      <c r="B582" s="83"/>
      <c r="C582" s="84">
        <v>625007</v>
      </c>
      <c r="D582" s="80" t="s">
        <v>143</v>
      </c>
      <c r="E582" s="81">
        <v>397.3</v>
      </c>
      <c r="F582" s="81">
        <v>615.74</v>
      </c>
      <c r="G582" s="81">
        <v>600</v>
      </c>
      <c r="H582" s="81">
        <v>630</v>
      </c>
      <c r="I582" s="81">
        <v>700</v>
      </c>
      <c r="J582" s="81">
        <v>700</v>
      </c>
      <c r="K582" s="82">
        <v>700</v>
      </c>
    </row>
    <row r="583" spans="1:11" ht="13.5" customHeight="1" hidden="1" outlineLevel="1">
      <c r="A583" s="3"/>
      <c r="B583" s="83"/>
      <c r="C583" s="79">
        <v>627</v>
      </c>
      <c r="D583" s="80" t="s">
        <v>144</v>
      </c>
      <c r="E583" s="81"/>
      <c r="F583" s="81"/>
      <c r="G583" s="81"/>
      <c r="H583" s="81"/>
      <c r="I583" s="81"/>
      <c r="J583" s="81"/>
      <c r="K583" s="82"/>
    </row>
    <row r="584" spans="1:11" s="118" customFormat="1" ht="13.5" customHeight="1" outlineLevel="1">
      <c r="A584" s="116"/>
      <c r="B584" s="85"/>
      <c r="C584" s="74">
        <v>630</v>
      </c>
      <c r="D584" s="87" t="s">
        <v>145</v>
      </c>
      <c r="E584" s="145">
        <f aca="true" t="shared" si="75" ref="E584:K584">E585+E587+E591+E600+E606</f>
        <v>729.63</v>
      </c>
      <c r="F584" s="145">
        <f t="shared" si="75"/>
        <v>10655.009999999998</v>
      </c>
      <c r="G584" s="145">
        <f t="shared" si="75"/>
        <v>1850</v>
      </c>
      <c r="H584" s="145">
        <f t="shared" si="75"/>
        <v>14490</v>
      </c>
      <c r="I584" s="145">
        <f>I585+I587+I591+I600+I606+I617</f>
        <v>12100</v>
      </c>
      <c r="J584" s="145">
        <f>J585+J587+J591+J600+J606</f>
        <v>12100</v>
      </c>
      <c r="K584" s="146">
        <f t="shared" si="75"/>
        <v>12100</v>
      </c>
    </row>
    <row r="585" spans="1:11" s="118" customFormat="1" ht="13.5" customHeight="1" outlineLevel="1">
      <c r="A585" s="116"/>
      <c r="B585" s="88" t="s">
        <v>146</v>
      </c>
      <c r="C585" s="89">
        <v>631</v>
      </c>
      <c r="D585" s="17" t="s">
        <v>147</v>
      </c>
      <c r="E585" s="119">
        <f aca="true" t="shared" si="76" ref="E585:K585">SUM(E586)</f>
        <v>0</v>
      </c>
      <c r="F585" s="119">
        <f t="shared" si="76"/>
        <v>0</v>
      </c>
      <c r="G585" s="119">
        <f t="shared" si="76"/>
        <v>0</v>
      </c>
      <c r="H585" s="119">
        <f t="shared" si="76"/>
        <v>0</v>
      </c>
      <c r="I585" s="119">
        <f t="shared" si="76"/>
        <v>0</v>
      </c>
      <c r="J585" s="119">
        <f t="shared" si="76"/>
        <v>0</v>
      </c>
      <c r="K585" s="120">
        <f t="shared" si="76"/>
        <v>0</v>
      </c>
    </row>
    <row r="586" spans="1:11" ht="13.5" customHeight="1" hidden="1" outlineLevel="1">
      <c r="A586" s="3"/>
      <c r="B586" s="83"/>
      <c r="C586" s="79" t="s">
        <v>148</v>
      </c>
      <c r="D586" s="80" t="s">
        <v>149</v>
      </c>
      <c r="E586" s="81"/>
      <c r="F586" s="81"/>
      <c r="G586" s="81"/>
      <c r="H586" s="81"/>
      <c r="I586" s="81"/>
      <c r="J586" s="81"/>
      <c r="K586" s="82"/>
    </row>
    <row r="587" spans="1:11" s="118" customFormat="1" ht="13.5" customHeight="1" outlineLevel="1">
      <c r="A587" s="116"/>
      <c r="B587" s="88"/>
      <c r="C587" s="89">
        <v>632</v>
      </c>
      <c r="D587" s="93" t="s">
        <v>150</v>
      </c>
      <c r="E587" s="119">
        <f aca="true" t="shared" si="77" ref="E587:K587">SUM(E588:E590)</f>
        <v>0</v>
      </c>
      <c r="F587" s="119">
        <f t="shared" si="77"/>
        <v>500</v>
      </c>
      <c r="G587" s="119">
        <f t="shared" si="77"/>
        <v>500</v>
      </c>
      <c r="H587" s="119">
        <f t="shared" si="77"/>
        <v>500</v>
      </c>
      <c r="I587" s="119">
        <f t="shared" si="77"/>
        <v>500</v>
      </c>
      <c r="J587" s="119">
        <f t="shared" si="77"/>
        <v>500</v>
      </c>
      <c r="K587" s="120">
        <f t="shared" si="77"/>
        <v>500</v>
      </c>
    </row>
    <row r="588" spans="1:11" ht="13.5" customHeight="1" hidden="1" outlineLevel="1">
      <c r="A588" s="3"/>
      <c r="B588" s="83"/>
      <c r="C588" s="84">
        <v>632001</v>
      </c>
      <c r="D588" s="80" t="s">
        <v>151</v>
      </c>
      <c r="E588" s="81">
        <v>0</v>
      </c>
      <c r="F588" s="81">
        <v>500</v>
      </c>
      <c r="G588" s="81">
        <v>500</v>
      </c>
      <c r="H588" s="81">
        <v>500</v>
      </c>
      <c r="I588" s="81">
        <v>500</v>
      </c>
      <c r="J588" s="81">
        <v>500</v>
      </c>
      <c r="K588" s="82">
        <v>500</v>
      </c>
    </row>
    <row r="589" spans="1:11" ht="13.5" customHeight="1" hidden="1" outlineLevel="1">
      <c r="A589" s="3"/>
      <c r="B589" s="83"/>
      <c r="C589" s="84">
        <v>632002</v>
      </c>
      <c r="D589" s="80" t="s">
        <v>152</v>
      </c>
      <c r="E589" s="81"/>
      <c r="F589" s="81"/>
      <c r="G589" s="81"/>
      <c r="H589" s="81"/>
      <c r="I589" s="81"/>
      <c r="J589" s="81"/>
      <c r="K589" s="82"/>
    </row>
    <row r="590" spans="1:11" ht="13.5" customHeight="1" hidden="1" outlineLevel="1">
      <c r="A590" s="3"/>
      <c r="B590" s="83"/>
      <c r="C590" s="84">
        <v>632003</v>
      </c>
      <c r="D590" s="80" t="s">
        <v>153</v>
      </c>
      <c r="E590" s="81"/>
      <c r="F590" s="81"/>
      <c r="G590" s="81"/>
      <c r="H590" s="81"/>
      <c r="I590" s="81"/>
      <c r="J590" s="81"/>
      <c r="K590" s="82"/>
    </row>
    <row r="591" spans="1:11" s="118" customFormat="1" ht="13.5" customHeight="1" outlineLevel="1">
      <c r="A591" s="116"/>
      <c r="B591" s="88"/>
      <c r="C591" s="89">
        <v>633</v>
      </c>
      <c r="D591" s="17" t="s">
        <v>155</v>
      </c>
      <c r="E591" s="119">
        <f>SUM(E592:E598)</f>
        <v>506.25</v>
      </c>
      <c r="F591" s="119">
        <f>F592+F594+F599</f>
        <v>9093.619999999999</v>
      </c>
      <c r="G591" s="119">
        <f>SUM(G592:G598)</f>
        <v>150</v>
      </c>
      <c r="H591" s="119">
        <f>H592+H594+H599</f>
        <v>12500</v>
      </c>
      <c r="I591" s="119">
        <f>SUM(I592:I599)</f>
        <v>10500</v>
      </c>
      <c r="J591" s="119">
        <f>SUM(J592:J599)</f>
        <v>10500</v>
      </c>
      <c r="K591" s="120">
        <f>SUM(K592:K599)</f>
        <v>10500</v>
      </c>
    </row>
    <row r="592" spans="1:11" ht="13.5" customHeight="1" hidden="1" outlineLevel="1">
      <c r="A592" s="3"/>
      <c r="B592" s="83"/>
      <c r="C592" s="84">
        <v>633001</v>
      </c>
      <c r="D592" s="80" t="s">
        <v>156</v>
      </c>
      <c r="E592" s="81">
        <v>0</v>
      </c>
      <c r="F592" s="81">
        <v>42.99</v>
      </c>
      <c r="G592" s="81">
        <v>50</v>
      </c>
      <c r="H592" s="81">
        <v>300</v>
      </c>
      <c r="I592" s="81">
        <v>300</v>
      </c>
      <c r="J592" s="81">
        <v>300</v>
      </c>
      <c r="K592" s="82">
        <v>300</v>
      </c>
    </row>
    <row r="593" spans="1:11" ht="13.5" customHeight="1" hidden="1" outlineLevel="1">
      <c r="A593" s="3"/>
      <c r="B593" s="83"/>
      <c r="C593" s="84">
        <v>633004</v>
      </c>
      <c r="D593" s="80" t="s">
        <v>160</v>
      </c>
      <c r="E593" s="81">
        <v>306.99</v>
      </c>
      <c r="F593" s="81"/>
      <c r="G593" s="81">
        <v>0</v>
      </c>
      <c r="H593" s="81">
        <v>190</v>
      </c>
      <c r="I593" s="81">
        <v>200</v>
      </c>
      <c r="J593" s="81">
        <v>200</v>
      </c>
      <c r="K593" s="82">
        <v>200</v>
      </c>
    </row>
    <row r="594" spans="1:11" ht="13.5" customHeight="1" hidden="1" outlineLevel="1">
      <c r="A594" s="3"/>
      <c r="B594" s="83"/>
      <c r="C594" s="84">
        <v>633006</v>
      </c>
      <c r="D594" s="80" t="s">
        <v>161</v>
      </c>
      <c r="E594" s="81">
        <v>199.26</v>
      </c>
      <c r="F594" s="81">
        <v>706.64</v>
      </c>
      <c r="G594" s="81">
        <v>100</v>
      </c>
      <c r="H594" s="81">
        <v>200</v>
      </c>
      <c r="I594" s="81">
        <v>400</v>
      </c>
      <c r="J594" s="81">
        <v>400</v>
      </c>
      <c r="K594" s="82">
        <v>400</v>
      </c>
    </row>
    <row r="595" spans="1:11" ht="13.5" customHeight="1" hidden="1" outlineLevel="1">
      <c r="A595" s="3"/>
      <c r="B595" s="83"/>
      <c r="C595" s="84">
        <v>633009</v>
      </c>
      <c r="D595" s="80" t="s">
        <v>162</v>
      </c>
      <c r="E595" s="81"/>
      <c r="F595" s="81"/>
      <c r="G595" s="81"/>
      <c r="H595" s="81"/>
      <c r="I595" s="81"/>
      <c r="J595" s="81"/>
      <c r="K595" s="82"/>
    </row>
    <row r="596" spans="1:11" ht="13.5" customHeight="1" hidden="1" outlineLevel="1">
      <c r="A596" s="3"/>
      <c r="B596" s="83"/>
      <c r="C596" s="84">
        <v>633010</v>
      </c>
      <c r="D596" s="80" t="s">
        <v>163</v>
      </c>
      <c r="E596" s="81"/>
      <c r="F596" s="81"/>
      <c r="G596" s="81"/>
      <c r="H596" s="81"/>
      <c r="I596" s="81"/>
      <c r="J596" s="81"/>
      <c r="K596" s="82"/>
    </row>
    <row r="597" spans="1:11" ht="13.5" customHeight="1" hidden="1" outlineLevel="1">
      <c r="A597" s="3"/>
      <c r="B597" s="83"/>
      <c r="C597" s="84">
        <v>633013</v>
      </c>
      <c r="D597" s="80" t="s">
        <v>164</v>
      </c>
      <c r="E597" s="81"/>
      <c r="F597" s="81"/>
      <c r="G597" s="81"/>
      <c r="H597" s="81"/>
      <c r="I597" s="81"/>
      <c r="J597" s="81"/>
      <c r="K597" s="82"/>
    </row>
    <row r="598" spans="1:11" ht="13.5" customHeight="1" hidden="1" outlineLevel="1">
      <c r="A598" s="3"/>
      <c r="B598" s="83"/>
      <c r="C598" s="84">
        <v>633016</v>
      </c>
      <c r="D598" s="80" t="s">
        <v>166</v>
      </c>
      <c r="E598" s="81"/>
      <c r="F598" s="81"/>
      <c r="G598" s="81"/>
      <c r="H598" s="81"/>
      <c r="I598" s="81"/>
      <c r="J598" s="81"/>
      <c r="K598" s="82"/>
    </row>
    <row r="599" spans="1:11" ht="13.5" customHeight="1" hidden="1" outlineLevel="1">
      <c r="A599" s="3"/>
      <c r="B599" s="83"/>
      <c r="C599" s="84">
        <v>633011</v>
      </c>
      <c r="D599" s="80" t="s">
        <v>330</v>
      </c>
      <c r="E599" s="81"/>
      <c r="F599" s="81">
        <v>8343.99</v>
      </c>
      <c r="G599" s="81"/>
      <c r="H599" s="81">
        <v>12000</v>
      </c>
      <c r="I599" s="81">
        <v>9600</v>
      </c>
      <c r="J599" s="81">
        <v>9600</v>
      </c>
      <c r="K599" s="82">
        <v>9600</v>
      </c>
    </row>
    <row r="600" spans="1:11" s="118" customFormat="1" ht="13.5" customHeight="1" outlineLevel="1">
      <c r="A600" s="116"/>
      <c r="B600" s="88"/>
      <c r="C600" s="89">
        <v>635</v>
      </c>
      <c r="D600" s="17" t="s">
        <v>174</v>
      </c>
      <c r="E600" s="119">
        <f aca="true" t="shared" si="78" ref="E600:K600">SUM(E601:E605)</f>
        <v>0</v>
      </c>
      <c r="F600" s="119">
        <f t="shared" si="78"/>
        <v>0</v>
      </c>
      <c r="G600" s="119">
        <f t="shared" si="78"/>
        <v>200</v>
      </c>
      <c r="H600" s="119">
        <f t="shared" si="78"/>
        <v>800</v>
      </c>
      <c r="I600" s="119">
        <f t="shared" si="78"/>
        <v>200</v>
      </c>
      <c r="J600" s="119">
        <f t="shared" si="78"/>
        <v>200</v>
      </c>
      <c r="K600" s="120">
        <f t="shared" si="78"/>
        <v>200</v>
      </c>
    </row>
    <row r="601" spans="1:11" ht="13.5" customHeight="1" hidden="1" outlineLevel="1">
      <c r="A601" s="3"/>
      <c r="B601" s="83"/>
      <c r="C601" s="79" t="s">
        <v>175</v>
      </c>
      <c r="D601" s="80" t="s">
        <v>176</v>
      </c>
      <c r="E601" s="81"/>
      <c r="F601" s="81"/>
      <c r="G601" s="81"/>
      <c r="H601" s="81"/>
      <c r="I601" s="81"/>
      <c r="J601" s="81"/>
      <c r="K601" s="82"/>
    </row>
    <row r="602" spans="1:11" ht="13.5" customHeight="1" hidden="1" outlineLevel="1">
      <c r="A602" s="3"/>
      <c r="B602" s="83"/>
      <c r="C602" s="79" t="s">
        <v>177</v>
      </c>
      <c r="D602" s="80" t="s">
        <v>178</v>
      </c>
      <c r="E602" s="81"/>
      <c r="F602" s="81"/>
      <c r="G602" s="81"/>
      <c r="H602" s="81"/>
      <c r="I602" s="81"/>
      <c r="J602" s="81"/>
      <c r="K602" s="82"/>
    </row>
    <row r="603" spans="1:11" ht="13.5" customHeight="1" hidden="1" outlineLevel="1">
      <c r="A603" s="3"/>
      <c r="B603" s="83"/>
      <c r="C603" s="84">
        <v>635006</v>
      </c>
      <c r="D603" s="80" t="s">
        <v>179</v>
      </c>
      <c r="E603" s="81">
        <v>0</v>
      </c>
      <c r="F603" s="81"/>
      <c r="G603" s="81">
        <v>100</v>
      </c>
      <c r="H603" s="81">
        <v>800</v>
      </c>
      <c r="I603" s="81">
        <v>100</v>
      </c>
      <c r="J603" s="81">
        <v>100</v>
      </c>
      <c r="K603" s="82">
        <v>100</v>
      </c>
    </row>
    <row r="604" spans="1:11" ht="13.5" customHeight="1" hidden="1" outlineLevel="1">
      <c r="A604" s="3"/>
      <c r="B604" s="83"/>
      <c r="C604" s="84">
        <v>635002</v>
      </c>
      <c r="D604" s="80" t="s">
        <v>178</v>
      </c>
      <c r="E604" s="81"/>
      <c r="F604" s="81"/>
      <c r="G604" s="81"/>
      <c r="H604" s="81"/>
      <c r="I604" s="81"/>
      <c r="J604" s="81"/>
      <c r="K604" s="82"/>
    </row>
    <row r="605" spans="1:11" ht="13.5" customHeight="1" hidden="1" outlineLevel="1">
      <c r="A605" s="3"/>
      <c r="B605" s="83"/>
      <c r="C605" s="84">
        <v>635004</v>
      </c>
      <c r="D605" s="80" t="s">
        <v>180</v>
      </c>
      <c r="E605" s="81">
        <v>0</v>
      </c>
      <c r="F605" s="81"/>
      <c r="G605" s="81">
        <v>100</v>
      </c>
      <c r="H605" s="81">
        <v>0</v>
      </c>
      <c r="I605" s="81">
        <v>100</v>
      </c>
      <c r="J605" s="81">
        <v>100</v>
      </c>
      <c r="K605" s="82">
        <v>100</v>
      </c>
    </row>
    <row r="606" spans="1:11" s="118" customFormat="1" ht="13.5" customHeight="1" outlineLevel="1">
      <c r="A606" s="116"/>
      <c r="B606" s="88"/>
      <c r="C606" s="89">
        <v>637</v>
      </c>
      <c r="D606" s="17" t="s">
        <v>182</v>
      </c>
      <c r="E606" s="119">
        <f aca="true" t="shared" si="79" ref="E606:K606">SUM(E607:E616)</f>
        <v>223.38</v>
      </c>
      <c r="F606" s="119">
        <f t="shared" si="79"/>
        <v>1061.3899999999999</v>
      </c>
      <c r="G606" s="119">
        <f t="shared" si="79"/>
        <v>1000</v>
      </c>
      <c r="H606" s="119">
        <f t="shared" si="79"/>
        <v>690</v>
      </c>
      <c r="I606" s="119">
        <f t="shared" si="79"/>
        <v>900</v>
      </c>
      <c r="J606" s="119">
        <f t="shared" si="79"/>
        <v>900</v>
      </c>
      <c r="K606" s="120">
        <f t="shared" si="79"/>
        <v>900</v>
      </c>
    </row>
    <row r="607" spans="1:11" ht="13.5" customHeight="1" hidden="1" outlineLevel="1">
      <c r="A607" s="3"/>
      <c r="B607" s="83"/>
      <c r="C607" s="79" t="s">
        <v>183</v>
      </c>
      <c r="D607" s="80" t="s">
        <v>184</v>
      </c>
      <c r="E607" s="81"/>
      <c r="F607" s="81"/>
      <c r="G607" s="81"/>
      <c r="H607" s="81"/>
      <c r="I607" s="81"/>
      <c r="J607" s="81"/>
      <c r="K607" s="82"/>
    </row>
    <row r="608" spans="1:11" ht="13.5" customHeight="1" hidden="1" outlineLevel="1">
      <c r="A608" s="3"/>
      <c r="B608" s="83"/>
      <c r="C608" s="84">
        <v>637004</v>
      </c>
      <c r="D608" s="80" t="s">
        <v>188</v>
      </c>
      <c r="E608" s="81">
        <v>44</v>
      </c>
      <c r="F608" s="81">
        <v>85</v>
      </c>
      <c r="G608" s="81">
        <v>100</v>
      </c>
      <c r="H608" s="81">
        <v>220</v>
      </c>
      <c r="I608" s="81">
        <v>100</v>
      </c>
      <c r="J608" s="81">
        <v>100</v>
      </c>
      <c r="K608" s="82">
        <v>100</v>
      </c>
    </row>
    <row r="609" spans="1:11" ht="13.5" customHeight="1" hidden="1" outlineLevel="1">
      <c r="A609" s="3"/>
      <c r="B609" s="83"/>
      <c r="C609" s="84">
        <v>637005</v>
      </c>
      <c r="D609" s="80" t="s">
        <v>189</v>
      </c>
      <c r="E609" s="81"/>
      <c r="F609" s="81"/>
      <c r="G609" s="81"/>
      <c r="H609" s="81"/>
      <c r="I609" s="81"/>
      <c r="J609" s="81"/>
      <c r="K609" s="82"/>
    </row>
    <row r="610" spans="1:11" ht="13.5" customHeight="1" hidden="1" outlineLevel="1">
      <c r="A610" s="3"/>
      <c r="B610" s="83"/>
      <c r="C610" s="84">
        <v>637006</v>
      </c>
      <c r="D610" s="80" t="s">
        <v>190</v>
      </c>
      <c r="E610" s="81"/>
      <c r="F610" s="81"/>
      <c r="G610" s="81"/>
      <c r="H610" s="81"/>
      <c r="I610" s="81"/>
      <c r="J610" s="81"/>
      <c r="K610" s="82"/>
    </row>
    <row r="611" spans="1:11" ht="13.5" customHeight="1" hidden="1" outlineLevel="1">
      <c r="A611" s="3"/>
      <c r="B611" s="83"/>
      <c r="C611" s="84">
        <v>637014</v>
      </c>
      <c r="D611" s="80" t="s">
        <v>193</v>
      </c>
      <c r="E611" s="81">
        <v>110.25</v>
      </c>
      <c r="F611" s="81">
        <v>358.4</v>
      </c>
      <c r="G611" s="81">
        <v>150</v>
      </c>
      <c r="H611" s="81">
        <v>350</v>
      </c>
      <c r="I611" s="81">
        <v>650</v>
      </c>
      <c r="J611" s="81">
        <v>650</v>
      </c>
      <c r="K611" s="82">
        <v>650</v>
      </c>
    </row>
    <row r="612" spans="1:11" ht="13.5" customHeight="1" hidden="1" outlineLevel="1">
      <c r="A612" s="3"/>
      <c r="B612" s="83"/>
      <c r="C612" s="84">
        <v>637015</v>
      </c>
      <c r="D612" s="80" t="s">
        <v>194</v>
      </c>
      <c r="E612" s="81"/>
      <c r="F612" s="81"/>
      <c r="G612" s="81"/>
      <c r="H612" s="81"/>
      <c r="I612" s="81"/>
      <c r="J612" s="81"/>
      <c r="K612" s="82"/>
    </row>
    <row r="613" spans="1:11" ht="13.5" customHeight="1" hidden="1" outlineLevel="1">
      <c r="A613" s="3"/>
      <c r="B613" s="83"/>
      <c r="C613" s="84">
        <v>637016</v>
      </c>
      <c r="D613" s="80" t="s">
        <v>195</v>
      </c>
      <c r="E613" s="81">
        <v>69.13</v>
      </c>
      <c r="F613" s="81">
        <v>117.99</v>
      </c>
      <c r="G613" s="81">
        <v>150</v>
      </c>
      <c r="H613" s="81">
        <v>120</v>
      </c>
      <c r="I613" s="81">
        <v>150</v>
      </c>
      <c r="J613" s="81">
        <v>150</v>
      </c>
      <c r="K613" s="82">
        <v>150</v>
      </c>
    </row>
    <row r="614" spans="1:11" ht="13.5" customHeight="1" hidden="1" outlineLevel="1">
      <c r="A614" s="3"/>
      <c r="B614" s="83"/>
      <c r="C614" s="84">
        <v>637027</v>
      </c>
      <c r="D614" s="80" t="s">
        <v>198</v>
      </c>
      <c r="E614" s="81">
        <v>0</v>
      </c>
      <c r="F614" s="81">
        <v>500</v>
      </c>
      <c r="G614" s="81">
        <v>600</v>
      </c>
      <c r="H614" s="81">
        <v>0</v>
      </c>
      <c r="I614" s="81">
        <v>0</v>
      </c>
      <c r="J614" s="81">
        <v>0</v>
      </c>
      <c r="K614" s="82">
        <v>0</v>
      </c>
    </row>
    <row r="615" spans="1:11" ht="13.5" customHeight="1" hidden="1" outlineLevel="1">
      <c r="A615" s="3"/>
      <c r="B615" s="83"/>
      <c r="C615" s="84">
        <v>637005</v>
      </c>
      <c r="D615" s="80" t="s">
        <v>189</v>
      </c>
      <c r="E615" s="81"/>
      <c r="F615" s="81"/>
      <c r="G615" s="81"/>
      <c r="H615" s="81"/>
      <c r="I615" s="81"/>
      <c r="J615" s="81"/>
      <c r="K615" s="82"/>
    </row>
    <row r="616" spans="1:11" ht="13.5" customHeight="1" hidden="1" outlineLevel="1">
      <c r="A616" s="3"/>
      <c r="B616" s="83"/>
      <c r="C616" s="84">
        <v>637012</v>
      </c>
      <c r="D616" s="80" t="s">
        <v>192</v>
      </c>
      <c r="E616" s="81"/>
      <c r="F616" s="81"/>
      <c r="G616" s="81"/>
      <c r="H616" s="81"/>
      <c r="I616" s="81"/>
      <c r="J616" s="81"/>
      <c r="K616" s="82"/>
    </row>
    <row r="617" spans="1:11" ht="13.5" customHeight="1" hidden="1" outlineLevel="1">
      <c r="A617" s="3"/>
      <c r="B617" s="83"/>
      <c r="C617" s="96">
        <v>642014</v>
      </c>
      <c r="D617" s="93" t="s">
        <v>291</v>
      </c>
      <c r="E617" s="90">
        <v>0</v>
      </c>
      <c r="F617" s="90"/>
      <c r="G617" s="90">
        <v>100</v>
      </c>
      <c r="H617" s="90"/>
      <c r="I617" s="90">
        <v>0</v>
      </c>
      <c r="J617" s="90">
        <v>0</v>
      </c>
      <c r="K617" s="92">
        <v>0</v>
      </c>
    </row>
    <row r="618" spans="1:11" s="118" customFormat="1" ht="13.5" customHeight="1" outlineLevel="1">
      <c r="A618" s="116"/>
      <c r="B618" s="85"/>
      <c r="C618" s="86">
        <v>642015</v>
      </c>
      <c r="D618" s="75" t="s">
        <v>203</v>
      </c>
      <c r="E618" s="76">
        <v>84.88</v>
      </c>
      <c r="F618" s="76">
        <v>66.18</v>
      </c>
      <c r="G618" s="76">
        <v>0</v>
      </c>
      <c r="H618" s="76">
        <v>67</v>
      </c>
      <c r="I618" s="76">
        <v>100</v>
      </c>
      <c r="J618" s="76">
        <v>100</v>
      </c>
      <c r="K618" s="77">
        <v>100</v>
      </c>
    </row>
    <row r="619" spans="1:11" s="109" customFormat="1" ht="12.75" customHeight="1" hidden="1" outlineLevel="1">
      <c r="A619" s="103"/>
      <c r="B619" s="110"/>
      <c r="C619" s="111"/>
      <c r="D619" s="112" t="s">
        <v>331</v>
      </c>
      <c r="E619" s="114">
        <f aca="true" t="shared" si="80" ref="E619:K619">E620+E622</f>
        <v>0</v>
      </c>
      <c r="F619" s="114">
        <f t="shared" si="80"/>
        <v>0</v>
      </c>
      <c r="G619" s="114">
        <f t="shared" si="80"/>
        <v>0</v>
      </c>
      <c r="H619" s="114">
        <f t="shared" si="80"/>
        <v>0</v>
      </c>
      <c r="I619" s="114">
        <f t="shared" si="80"/>
        <v>0</v>
      </c>
      <c r="J619" s="114">
        <f t="shared" si="80"/>
        <v>0</v>
      </c>
      <c r="K619" s="115">
        <f t="shared" si="80"/>
        <v>0</v>
      </c>
    </row>
    <row r="620" spans="1:11" s="118" customFormat="1" ht="12.75" customHeight="1" hidden="1" outlineLevel="1">
      <c r="A620" s="116"/>
      <c r="B620" s="73"/>
      <c r="C620" s="74">
        <v>610</v>
      </c>
      <c r="D620" s="75" t="s">
        <v>127</v>
      </c>
      <c r="E620" s="145">
        <f aca="true" t="shared" si="81" ref="E620:K620">SUM(E621)</f>
        <v>0</v>
      </c>
      <c r="F620" s="145">
        <f t="shared" si="81"/>
        <v>0</v>
      </c>
      <c r="G620" s="145">
        <f t="shared" si="81"/>
        <v>0</v>
      </c>
      <c r="H620" s="145">
        <f t="shared" si="81"/>
        <v>0</v>
      </c>
      <c r="I620" s="145">
        <f t="shared" si="81"/>
        <v>0</v>
      </c>
      <c r="J620" s="145">
        <f t="shared" si="81"/>
        <v>0</v>
      </c>
      <c r="K620" s="146">
        <f t="shared" si="81"/>
        <v>0</v>
      </c>
    </row>
    <row r="621" spans="1:11" ht="12.75" customHeight="1" hidden="1" outlineLevel="1">
      <c r="A621" s="3"/>
      <c r="B621" s="83"/>
      <c r="C621" s="84">
        <v>614</v>
      </c>
      <c r="D621" s="80" t="s">
        <v>131</v>
      </c>
      <c r="E621" s="81"/>
      <c r="F621" s="81">
        <v>0</v>
      </c>
      <c r="G621" s="81">
        <v>0</v>
      </c>
      <c r="H621" s="81"/>
      <c r="I621" s="81">
        <v>0</v>
      </c>
      <c r="J621" s="81">
        <v>0</v>
      </c>
      <c r="K621" s="82">
        <v>0</v>
      </c>
    </row>
    <row r="622" spans="1:11" s="118" customFormat="1" ht="12.75" customHeight="1" hidden="1" outlineLevel="1">
      <c r="A622" s="116"/>
      <c r="B622" s="85"/>
      <c r="C622" s="86">
        <v>620</v>
      </c>
      <c r="D622" s="75" t="s">
        <v>133</v>
      </c>
      <c r="E622" s="145">
        <f aca="true" t="shared" si="82" ref="E622:K622">SUM(E623:E630)</f>
        <v>0</v>
      </c>
      <c r="F622" s="145">
        <f t="shared" si="82"/>
        <v>0</v>
      </c>
      <c r="G622" s="145">
        <f t="shared" si="82"/>
        <v>0</v>
      </c>
      <c r="H622" s="145">
        <f t="shared" si="82"/>
        <v>0</v>
      </c>
      <c r="I622" s="145">
        <f t="shared" si="82"/>
        <v>0</v>
      </c>
      <c r="J622" s="145">
        <f t="shared" si="82"/>
        <v>0</v>
      </c>
      <c r="K622" s="146">
        <f t="shared" si="82"/>
        <v>0</v>
      </c>
    </row>
    <row r="623" spans="1:11" ht="12.75" customHeight="1" hidden="1" outlineLevel="1">
      <c r="A623" s="3"/>
      <c r="B623" s="83"/>
      <c r="C623" s="79">
        <v>621</v>
      </c>
      <c r="D623" s="80" t="s">
        <v>134</v>
      </c>
      <c r="E623" s="81"/>
      <c r="F623" s="81">
        <v>0</v>
      </c>
      <c r="G623" s="81">
        <v>0</v>
      </c>
      <c r="H623" s="81"/>
      <c r="I623" s="81">
        <v>0</v>
      </c>
      <c r="J623" s="81">
        <v>0</v>
      </c>
      <c r="K623" s="82">
        <v>0</v>
      </c>
    </row>
    <row r="624" spans="1:11" ht="12.75" customHeight="1" hidden="1" outlineLevel="1">
      <c r="A624" s="3"/>
      <c r="B624" s="83"/>
      <c r="C624" s="79" t="s">
        <v>136</v>
      </c>
      <c r="D624" s="80" t="s">
        <v>137</v>
      </c>
      <c r="E624" s="81"/>
      <c r="F624" s="81">
        <v>0</v>
      </c>
      <c r="G624" s="81">
        <v>0</v>
      </c>
      <c r="H624" s="81"/>
      <c r="I624" s="81">
        <v>0</v>
      </c>
      <c r="J624" s="81">
        <v>0</v>
      </c>
      <c r="K624" s="82">
        <v>0</v>
      </c>
    </row>
    <row r="625" spans="1:11" ht="12.75" customHeight="1" hidden="1" outlineLevel="1">
      <c r="A625" s="3"/>
      <c r="B625" s="83"/>
      <c r="C625" s="79" t="s">
        <v>138</v>
      </c>
      <c r="D625" s="80" t="s">
        <v>139</v>
      </c>
      <c r="E625" s="81"/>
      <c r="F625" s="81">
        <v>0</v>
      </c>
      <c r="G625" s="81">
        <v>0</v>
      </c>
      <c r="H625" s="81"/>
      <c r="I625" s="81">
        <v>0</v>
      </c>
      <c r="J625" s="81">
        <v>0</v>
      </c>
      <c r="K625" s="82">
        <v>0</v>
      </c>
    </row>
    <row r="626" spans="1:11" ht="12.75" customHeight="1" hidden="1" outlineLevel="1">
      <c r="A626" s="3"/>
      <c r="B626" s="83"/>
      <c r="C626" s="84">
        <v>625003</v>
      </c>
      <c r="D626" s="80" t="s">
        <v>140</v>
      </c>
      <c r="E626" s="81"/>
      <c r="F626" s="81">
        <v>0</v>
      </c>
      <c r="G626" s="81">
        <v>0</v>
      </c>
      <c r="H626" s="81"/>
      <c r="I626" s="81">
        <v>0</v>
      </c>
      <c r="J626" s="81">
        <v>0</v>
      </c>
      <c r="K626" s="82">
        <v>0</v>
      </c>
    </row>
    <row r="627" spans="1:11" ht="12.75" customHeight="1" hidden="1" outlineLevel="1">
      <c r="A627" s="3"/>
      <c r="B627" s="83"/>
      <c r="C627" s="84">
        <v>625004</v>
      </c>
      <c r="D627" s="80" t="s">
        <v>141</v>
      </c>
      <c r="E627" s="81"/>
      <c r="F627" s="81">
        <v>0</v>
      </c>
      <c r="G627" s="81">
        <v>0</v>
      </c>
      <c r="H627" s="81"/>
      <c r="I627" s="81">
        <v>0</v>
      </c>
      <c r="J627" s="81">
        <v>0</v>
      </c>
      <c r="K627" s="82">
        <v>0</v>
      </c>
    </row>
    <row r="628" spans="1:11" ht="12.75" customHeight="1" hidden="1" outlineLevel="1">
      <c r="A628" s="3"/>
      <c r="B628" s="83"/>
      <c r="C628" s="84">
        <v>625005</v>
      </c>
      <c r="D628" s="80" t="s">
        <v>142</v>
      </c>
      <c r="E628" s="81"/>
      <c r="F628" s="81">
        <v>0</v>
      </c>
      <c r="G628" s="81">
        <v>0</v>
      </c>
      <c r="H628" s="81"/>
      <c r="I628" s="81">
        <v>0</v>
      </c>
      <c r="J628" s="81">
        <v>0</v>
      </c>
      <c r="K628" s="82">
        <v>0</v>
      </c>
    </row>
    <row r="629" spans="1:11" ht="12.75" customHeight="1" hidden="1" outlineLevel="1">
      <c r="A629" s="3"/>
      <c r="B629" s="83"/>
      <c r="C629" s="84">
        <v>625007</v>
      </c>
      <c r="D629" s="80" t="s">
        <v>143</v>
      </c>
      <c r="E629" s="81"/>
      <c r="F629" s="81">
        <v>0</v>
      </c>
      <c r="G629" s="81">
        <v>0</v>
      </c>
      <c r="H629" s="81"/>
      <c r="I629" s="81">
        <v>0</v>
      </c>
      <c r="J629" s="81">
        <v>0</v>
      </c>
      <c r="K629" s="82">
        <v>0</v>
      </c>
    </row>
    <row r="630" spans="1:11" ht="12.75" customHeight="1" hidden="1" outlineLevel="1">
      <c r="A630" s="3"/>
      <c r="B630" s="83"/>
      <c r="C630" s="79">
        <v>627</v>
      </c>
      <c r="D630" s="80" t="s">
        <v>144</v>
      </c>
      <c r="E630" s="81"/>
      <c r="F630" s="81">
        <v>0</v>
      </c>
      <c r="G630" s="81">
        <v>0</v>
      </c>
      <c r="H630" s="81"/>
      <c r="I630" s="81">
        <v>0</v>
      </c>
      <c r="J630" s="81">
        <v>0</v>
      </c>
      <c r="K630" s="82">
        <v>0</v>
      </c>
    </row>
    <row r="631" spans="1:11" s="118" customFormat="1" ht="18" customHeight="1" collapsed="1">
      <c r="A631" s="116"/>
      <c r="B631" s="110" t="s">
        <v>332</v>
      </c>
      <c r="C631" s="113"/>
      <c r="D631" s="112"/>
      <c r="E631" s="114">
        <f>E632+E633+E636+E637+E638+E639+E640+E641+E642+E643</f>
        <v>8845.91</v>
      </c>
      <c r="F631" s="114">
        <f>F632+F633+F636+F637+F638+F639+F640+F641+F642+F643+F666</f>
        <v>8263.85</v>
      </c>
      <c r="G631" s="114">
        <f>G632+G633+G636+G637+G638+G639+G640+G641+G642+G643</f>
        <v>8265</v>
      </c>
      <c r="H631" s="114">
        <f>H632+H633+H636+H637+H638+H639+H640+H641+H642+H643+H666</f>
        <v>10500</v>
      </c>
      <c r="I631" s="114">
        <f>I632+I633+I636+I637+I638+I639+I640+I641+I642+I643</f>
        <v>8235</v>
      </c>
      <c r="J631" s="114">
        <f>J632+J633+J636+J637+J638+J639+J640+J641+J642+J643</f>
        <v>8235</v>
      </c>
      <c r="K631" s="115">
        <f>K632+K633+K636+K637+K638+K639+K640+K641+K642+K643</f>
        <v>8235</v>
      </c>
    </row>
    <row r="632" spans="1:11" s="118" customFormat="1" ht="13.5" customHeight="1" hidden="1">
      <c r="A632" s="116"/>
      <c r="B632" s="143"/>
      <c r="C632" s="96">
        <v>632001</v>
      </c>
      <c r="D632" s="93" t="s">
        <v>333</v>
      </c>
      <c r="E632" s="90"/>
      <c r="F632" s="90"/>
      <c r="G632" s="90"/>
      <c r="H632" s="90"/>
      <c r="I632" s="90"/>
      <c r="J632" s="90"/>
      <c r="K632" s="92"/>
    </row>
    <row r="633" spans="1:11" s="118" customFormat="1" ht="13.5" customHeight="1" hidden="1">
      <c r="A633" s="116"/>
      <c r="B633" s="153"/>
      <c r="C633" s="96">
        <v>641</v>
      </c>
      <c r="D633" s="93" t="s">
        <v>334</v>
      </c>
      <c r="E633" s="119">
        <f aca="true" t="shared" si="83" ref="E633:K633">SUM(E634:E635)</f>
        <v>0</v>
      </c>
      <c r="F633" s="119">
        <f t="shared" si="83"/>
        <v>0</v>
      </c>
      <c r="G633" s="119">
        <f t="shared" si="83"/>
        <v>0</v>
      </c>
      <c r="H633" s="119">
        <f t="shared" si="83"/>
        <v>0</v>
      </c>
      <c r="I633" s="119">
        <f t="shared" si="83"/>
        <v>0</v>
      </c>
      <c r="J633" s="119">
        <f t="shared" si="83"/>
        <v>0</v>
      </c>
      <c r="K633" s="120">
        <f t="shared" si="83"/>
        <v>0</v>
      </c>
    </row>
    <row r="634" spans="1:11" ht="13.5" customHeight="1" hidden="1" outlineLevel="1">
      <c r="A634" s="3"/>
      <c r="B634" s="78" t="s">
        <v>335</v>
      </c>
      <c r="C634" s="79" t="s">
        <v>336</v>
      </c>
      <c r="D634" s="80" t="s">
        <v>337</v>
      </c>
      <c r="E634" s="81"/>
      <c r="F634" s="81"/>
      <c r="G634" s="81"/>
      <c r="H634" s="81"/>
      <c r="I634" s="81"/>
      <c r="J634" s="81"/>
      <c r="K634" s="82"/>
    </row>
    <row r="635" spans="1:11" ht="13.5" customHeight="1" hidden="1" outlineLevel="1">
      <c r="A635" s="3"/>
      <c r="B635" s="78" t="s">
        <v>338</v>
      </c>
      <c r="C635" s="79" t="s">
        <v>339</v>
      </c>
      <c r="D635" s="80" t="s">
        <v>340</v>
      </c>
      <c r="E635" s="81"/>
      <c r="F635" s="81"/>
      <c r="G635" s="81"/>
      <c r="H635" s="81"/>
      <c r="I635" s="81"/>
      <c r="J635" s="81"/>
      <c r="K635" s="82"/>
    </row>
    <row r="636" spans="1:11" s="118" customFormat="1" ht="13.5" customHeight="1" hidden="1" outlineLevel="1">
      <c r="A636" s="116"/>
      <c r="B636" s="117" t="s">
        <v>341</v>
      </c>
      <c r="C636" s="96" t="s">
        <v>342</v>
      </c>
      <c r="D636" s="93" t="s">
        <v>343</v>
      </c>
      <c r="E636" s="90"/>
      <c r="F636" s="90"/>
      <c r="G636" s="90"/>
      <c r="H636" s="90"/>
      <c r="I636" s="90"/>
      <c r="J636" s="90"/>
      <c r="K636" s="92"/>
    </row>
    <row r="637" spans="1:11" s="118" customFormat="1" ht="13.5" customHeight="1" hidden="1" outlineLevel="1">
      <c r="A637" s="116"/>
      <c r="B637" s="154" t="s">
        <v>344</v>
      </c>
      <c r="C637" s="89" t="s">
        <v>342</v>
      </c>
      <c r="D637" s="93" t="s">
        <v>343</v>
      </c>
      <c r="E637" s="90"/>
      <c r="F637" s="90"/>
      <c r="G637" s="90"/>
      <c r="H637" s="90"/>
      <c r="I637" s="90"/>
      <c r="J637" s="90"/>
      <c r="K637" s="92"/>
    </row>
    <row r="638" spans="1:11" s="118" customFormat="1" ht="13.5" customHeight="1" outlineLevel="1">
      <c r="A638" s="116"/>
      <c r="B638" s="154" t="s">
        <v>345</v>
      </c>
      <c r="C638" s="96">
        <v>637006</v>
      </c>
      <c r="D638" s="93" t="s">
        <v>346</v>
      </c>
      <c r="E638" s="90">
        <v>423.36</v>
      </c>
      <c r="F638" s="90">
        <v>399.84</v>
      </c>
      <c r="G638" s="90">
        <v>565</v>
      </c>
      <c r="H638" s="90">
        <v>1300</v>
      </c>
      <c r="I638" s="90">
        <v>565</v>
      </c>
      <c r="J638" s="90">
        <v>565</v>
      </c>
      <c r="K638" s="92">
        <v>565</v>
      </c>
    </row>
    <row r="639" spans="1:11" s="118" customFormat="1" ht="13.5" customHeight="1" hidden="1" outlineLevel="1">
      <c r="A639" s="116"/>
      <c r="B639" s="154" t="s">
        <v>347</v>
      </c>
      <c r="C639" s="96">
        <v>614</v>
      </c>
      <c r="D639" s="93" t="s">
        <v>348</v>
      </c>
      <c r="E639" s="90"/>
      <c r="F639" s="90"/>
      <c r="G639" s="90"/>
      <c r="H639" s="90"/>
      <c r="I639" s="90"/>
      <c r="J639" s="90"/>
      <c r="K639" s="92"/>
    </row>
    <row r="640" spans="1:11" s="118" customFormat="1" ht="13.5" customHeight="1" outlineLevel="1">
      <c r="A640" s="116"/>
      <c r="B640" s="154"/>
      <c r="C640" s="96">
        <v>633009</v>
      </c>
      <c r="D640" s="93" t="s">
        <v>349</v>
      </c>
      <c r="E640" s="90">
        <v>1178.6</v>
      </c>
      <c r="F640" s="90">
        <v>0</v>
      </c>
      <c r="G640" s="90">
        <v>1200</v>
      </c>
      <c r="H640" s="90">
        <v>1200</v>
      </c>
      <c r="I640" s="90">
        <v>1170</v>
      </c>
      <c r="J640" s="90">
        <v>1170</v>
      </c>
      <c r="K640" s="92">
        <v>1170</v>
      </c>
    </row>
    <row r="641" spans="1:11" s="118" customFormat="1" ht="13.5" customHeight="1" outlineLevel="1">
      <c r="A641" s="116"/>
      <c r="B641" s="154"/>
      <c r="C641" s="96">
        <v>637014</v>
      </c>
      <c r="D641" s="93" t="s">
        <v>350</v>
      </c>
      <c r="E641" s="90">
        <v>7243.95</v>
      </c>
      <c r="F641" s="90">
        <v>0</v>
      </c>
      <c r="G641" s="90">
        <v>6500</v>
      </c>
      <c r="H641" s="90">
        <v>8000</v>
      </c>
      <c r="I641" s="90">
        <v>6500</v>
      </c>
      <c r="J641" s="90">
        <v>6500</v>
      </c>
      <c r="K641" s="92">
        <v>6500</v>
      </c>
    </row>
    <row r="642" spans="1:11" s="118" customFormat="1" ht="13.5" customHeight="1" hidden="1" outlineLevel="1">
      <c r="A642" s="116"/>
      <c r="B642" s="154"/>
      <c r="C642" s="96">
        <v>642026</v>
      </c>
      <c r="D642" s="93" t="s">
        <v>343</v>
      </c>
      <c r="E642" s="90"/>
      <c r="F642" s="90"/>
      <c r="G642" s="90"/>
      <c r="H642" s="90"/>
      <c r="I642" s="90"/>
      <c r="J642" s="90"/>
      <c r="K642" s="92"/>
    </row>
    <row r="643" spans="1:11" s="118" customFormat="1" ht="13.5" customHeight="1" hidden="1" outlineLevel="1">
      <c r="A643" s="116"/>
      <c r="B643" s="154" t="s">
        <v>351</v>
      </c>
      <c r="C643" s="96">
        <v>642026</v>
      </c>
      <c r="D643" s="93" t="s">
        <v>352</v>
      </c>
      <c r="E643" s="90">
        <v>0</v>
      </c>
      <c r="F643" s="90">
        <v>6652.21</v>
      </c>
      <c r="G643" s="90">
        <v>0</v>
      </c>
      <c r="H643" s="90">
        <v>0</v>
      </c>
      <c r="I643" s="90">
        <v>0</v>
      </c>
      <c r="J643" s="90">
        <v>0</v>
      </c>
      <c r="K643" s="92">
        <v>0</v>
      </c>
    </row>
    <row r="644" spans="1:11" s="109" customFormat="1" ht="12.75" customHeight="1" hidden="1" outlineLevel="1">
      <c r="A644" s="103"/>
      <c r="B644" s="132" t="s">
        <v>353</v>
      </c>
      <c r="C644" s="111"/>
      <c r="D644" s="112"/>
      <c r="E644" s="114">
        <f aca="true" t="shared" si="84" ref="E644:K644">E645+E650+E660</f>
        <v>0</v>
      </c>
      <c r="F644" s="114">
        <f t="shared" si="84"/>
        <v>0</v>
      </c>
      <c r="G644" s="114">
        <f t="shared" si="84"/>
        <v>0</v>
      </c>
      <c r="H644" s="114">
        <f t="shared" si="84"/>
        <v>0</v>
      </c>
      <c r="I644" s="114">
        <f t="shared" si="84"/>
        <v>0</v>
      </c>
      <c r="J644" s="114">
        <f t="shared" si="84"/>
        <v>0</v>
      </c>
      <c r="K644" s="115">
        <f t="shared" si="84"/>
        <v>0</v>
      </c>
    </row>
    <row r="645" spans="1:11" s="118" customFormat="1" ht="12.75" customHeight="1" hidden="1" outlineLevel="1">
      <c r="A645" s="116"/>
      <c r="B645" s="73"/>
      <c r="C645" s="74">
        <v>610</v>
      </c>
      <c r="D645" s="75" t="s">
        <v>127</v>
      </c>
      <c r="E645" s="145">
        <f aca="true" t="shared" si="85" ref="E645:K645">SUM(E646:E649)</f>
        <v>0</v>
      </c>
      <c r="F645" s="145">
        <f t="shared" si="85"/>
        <v>0</v>
      </c>
      <c r="G645" s="145">
        <f t="shared" si="85"/>
        <v>0</v>
      </c>
      <c r="H645" s="145">
        <f t="shared" si="85"/>
        <v>0</v>
      </c>
      <c r="I645" s="145">
        <f t="shared" si="85"/>
        <v>0</v>
      </c>
      <c r="J645" s="145">
        <f t="shared" si="85"/>
        <v>0</v>
      </c>
      <c r="K645" s="146">
        <f t="shared" si="85"/>
        <v>0</v>
      </c>
    </row>
    <row r="646" spans="1:11" ht="12.75" customHeight="1" hidden="1" outlineLevel="1">
      <c r="A646" s="3"/>
      <c r="B646" s="78"/>
      <c r="C646" s="79">
        <v>611</v>
      </c>
      <c r="D646" s="80" t="s">
        <v>128</v>
      </c>
      <c r="E646" s="81"/>
      <c r="F646" s="81"/>
      <c r="G646" s="81"/>
      <c r="H646" s="81"/>
      <c r="I646" s="81"/>
      <c r="J646" s="81"/>
      <c r="K646" s="82"/>
    </row>
    <row r="647" spans="1:11" ht="12.75" customHeight="1" hidden="1" outlineLevel="1">
      <c r="A647" s="3"/>
      <c r="B647" s="83"/>
      <c r="C647" s="84">
        <v>612001</v>
      </c>
      <c r="D647" s="80" t="s">
        <v>129</v>
      </c>
      <c r="E647" s="81"/>
      <c r="F647" s="81"/>
      <c r="G647" s="81"/>
      <c r="H647" s="81"/>
      <c r="I647" s="81"/>
      <c r="J647" s="81"/>
      <c r="K647" s="82"/>
    </row>
    <row r="648" spans="1:11" ht="12.75" customHeight="1" hidden="1" outlineLevel="1">
      <c r="A648" s="3"/>
      <c r="B648" s="83"/>
      <c r="C648" s="84">
        <v>612002</v>
      </c>
      <c r="D648" s="80" t="s">
        <v>130</v>
      </c>
      <c r="E648" s="81"/>
      <c r="F648" s="81"/>
      <c r="G648" s="81"/>
      <c r="H648" s="81"/>
      <c r="I648" s="81"/>
      <c r="J648" s="81"/>
      <c r="K648" s="82"/>
    </row>
    <row r="649" spans="1:11" ht="12.75" customHeight="1" hidden="1" outlineLevel="1">
      <c r="A649" s="3"/>
      <c r="B649" s="83"/>
      <c r="C649" s="84">
        <v>614</v>
      </c>
      <c r="D649" s="80" t="s">
        <v>131</v>
      </c>
      <c r="E649" s="81"/>
      <c r="F649" s="81"/>
      <c r="G649" s="81"/>
      <c r="H649" s="81"/>
      <c r="I649" s="81"/>
      <c r="J649" s="81"/>
      <c r="K649" s="82"/>
    </row>
    <row r="650" spans="1:11" s="118" customFormat="1" ht="12.75" customHeight="1" hidden="1" outlineLevel="1">
      <c r="A650" s="116"/>
      <c r="B650" s="85"/>
      <c r="C650" s="86">
        <v>620</v>
      </c>
      <c r="D650" s="75" t="s">
        <v>133</v>
      </c>
      <c r="E650" s="145">
        <f aca="true" t="shared" si="86" ref="E650:K650">SUM(E651:E659)</f>
        <v>0</v>
      </c>
      <c r="F650" s="145">
        <f t="shared" si="86"/>
        <v>0</v>
      </c>
      <c r="G650" s="145">
        <f t="shared" si="86"/>
        <v>0</v>
      </c>
      <c r="H650" s="145">
        <f t="shared" si="86"/>
        <v>0</v>
      </c>
      <c r="I650" s="145">
        <f t="shared" si="86"/>
        <v>0</v>
      </c>
      <c r="J650" s="145">
        <f t="shared" si="86"/>
        <v>0</v>
      </c>
      <c r="K650" s="146">
        <f t="shared" si="86"/>
        <v>0</v>
      </c>
    </row>
    <row r="651" spans="1:11" ht="12.75" customHeight="1" hidden="1" outlineLevel="1">
      <c r="A651" s="3"/>
      <c r="B651" s="83"/>
      <c r="C651" s="79">
        <v>621</v>
      </c>
      <c r="D651" s="80" t="s">
        <v>134</v>
      </c>
      <c r="E651" s="81"/>
      <c r="F651" s="81"/>
      <c r="G651" s="81"/>
      <c r="H651" s="81"/>
      <c r="I651" s="81"/>
      <c r="J651" s="81"/>
      <c r="K651" s="82"/>
    </row>
    <row r="652" spans="1:11" ht="12.75" customHeight="1" hidden="1" outlineLevel="1">
      <c r="A652" s="3"/>
      <c r="B652" s="83"/>
      <c r="C652" s="79">
        <v>623</v>
      </c>
      <c r="D652" s="80" t="s">
        <v>135</v>
      </c>
      <c r="E652" s="81"/>
      <c r="F652" s="81"/>
      <c r="G652" s="81"/>
      <c r="H652" s="81"/>
      <c r="I652" s="81"/>
      <c r="J652" s="81"/>
      <c r="K652" s="82"/>
    </row>
    <row r="653" spans="1:11" ht="12.75" customHeight="1" hidden="1" outlineLevel="1">
      <c r="A653" s="3"/>
      <c r="B653" s="83"/>
      <c r="C653" s="79" t="s">
        <v>136</v>
      </c>
      <c r="D653" s="80" t="s">
        <v>137</v>
      </c>
      <c r="E653" s="81"/>
      <c r="F653" s="81"/>
      <c r="G653" s="81"/>
      <c r="H653" s="81"/>
      <c r="I653" s="81"/>
      <c r="J653" s="81"/>
      <c r="K653" s="82"/>
    </row>
    <row r="654" spans="1:11" ht="12.75" customHeight="1" hidden="1" outlineLevel="1">
      <c r="A654" s="3"/>
      <c r="B654" s="83"/>
      <c r="C654" s="79" t="s">
        <v>138</v>
      </c>
      <c r="D654" s="80" t="s">
        <v>139</v>
      </c>
      <c r="E654" s="81"/>
      <c r="F654" s="81"/>
      <c r="G654" s="81"/>
      <c r="H654" s="81"/>
      <c r="I654" s="81"/>
      <c r="J654" s="81"/>
      <c r="K654" s="82"/>
    </row>
    <row r="655" spans="1:11" ht="12.75" customHeight="1" hidden="1" outlineLevel="1">
      <c r="A655" s="3"/>
      <c r="B655" s="83"/>
      <c r="C655" s="84">
        <v>625003</v>
      </c>
      <c r="D655" s="80" t="s">
        <v>140</v>
      </c>
      <c r="E655" s="81"/>
      <c r="F655" s="81"/>
      <c r="G655" s="81"/>
      <c r="H655" s="81"/>
      <c r="I655" s="81"/>
      <c r="J655" s="81"/>
      <c r="K655" s="82"/>
    </row>
    <row r="656" spans="1:11" ht="12.75" customHeight="1" hidden="1" outlineLevel="1">
      <c r="A656" s="3"/>
      <c r="B656" s="83"/>
      <c r="C656" s="84">
        <v>625004</v>
      </c>
      <c r="D656" s="80" t="s">
        <v>141</v>
      </c>
      <c r="E656" s="81"/>
      <c r="F656" s="81"/>
      <c r="G656" s="81"/>
      <c r="H656" s="81"/>
      <c r="I656" s="81"/>
      <c r="J656" s="81"/>
      <c r="K656" s="82"/>
    </row>
    <row r="657" spans="1:11" ht="12.75" customHeight="1" hidden="1" outlineLevel="1">
      <c r="A657" s="3"/>
      <c r="B657" s="83"/>
      <c r="C657" s="84">
        <v>625005</v>
      </c>
      <c r="D657" s="80" t="s">
        <v>142</v>
      </c>
      <c r="E657" s="81"/>
      <c r="F657" s="81"/>
      <c r="G657" s="81"/>
      <c r="H657" s="81"/>
      <c r="I657" s="81"/>
      <c r="J657" s="81"/>
      <c r="K657" s="82"/>
    </row>
    <row r="658" spans="1:11" ht="12.75" customHeight="1" hidden="1" outlineLevel="1">
      <c r="A658" s="3"/>
      <c r="B658" s="83"/>
      <c r="C658" s="84">
        <v>625007</v>
      </c>
      <c r="D658" s="80" t="s">
        <v>143</v>
      </c>
      <c r="E658" s="81"/>
      <c r="F658" s="81"/>
      <c r="G658" s="81"/>
      <c r="H658" s="81"/>
      <c r="I658" s="81"/>
      <c r="J658" s="81"/>
      <c r="K658" s="82"/>
    </row>
    <row r="659" spans="1:11" ht="12.75" customHeight="1" hidden="1" outlineLevel="1">
      <c r="A659" s="3"/>
      <c r="B659" s="83"/>
      <c r="C659" s="79">
        <v>627</v>
      </c>
      <c r="D659" s="80" t="s">
        <v>144</v>
      </c>
      <c r="E659" s="81"/>
      <c r="F659" s="81"/>
      <c r="G659" s="81"/>
      <c r="H659" s="81"/>
      <c r="I659" s="81"/>
      <c r="J659" s="81"/>
      <c r="K659" s="82"/>
    </row>
    <row r="660" spans="1:11" s="118" customFormat="1" ht="12.75" customHeight="1" hidden="1" outlineLevel="1">
      <c r="A660" s="116"/>
      <c r="B660" s="85"/>
      <c r="C660" s="74">
        <v>630</v>
      </c>
      <c r="D660" s="75" t="s">
        <v>145</v>
      </c>
      <c r="E660" s="145">
        <f aca="true" t="shared" si="87" ref="E660:K660">SUM(E661:E665)</f>
        <v>0</v>
      </c>
      <c r="F660" s="145">
        <f t="shared" si="87"/>
        <v>0</v>
      </c>
      <c r="G660" s="145">
        <f t="shared" si="87"/>
        <v>0</v>
      </c>
      <c r="H660" s="145">
        <f t="shared" si="87"/>
        <v>0</v>
      </c>
      <c r="I660" s="145">
        <f t="shared" si="87"/>
        <v>0</v>
      </c>
      <c r="J660" s="145">
        <f t="shared" si="87"/>
        <v>0</v>
      </c>
      <c r="K660" s="146">
        <f t="shared" si="87"/>
        <v>0</v>
      </c>
    </row>
    <row r="661" spans="1:11" ht="12.75" customHeight="1" hidden="1" outlineLevel="1">
      <c r="A661" s="3"/>
      <c r="B661" s="83"/>
      <c r="C661" s="84">
        <v>632003</v>
      </c>
      <c r="D661" s="80" t="s">
        <v>354</v>
      </c>
      <c r="E661" s="81"/>
      <c r="F661" s="81"/>
      <c r="G661" s="81"/>
      <c r="H661" s="81"/>
      <c r="I661" s="81"/>
      <c r="J661" s="81"/>
      <c r="K661" s="82"/>
    </row>
    <row r="662" spans="1:11" ht="12.75" customHeight="1" hidden="1" outlineLevel="1">
      <c r="A662" s="3"/>
      <c r="B662" s="83"/>
      <c r="C662" s="84">
        <v>632003</v>
      </c>
      <c r="D662" s="80" t="s">
        <v>355</v>
      </c>
      <c r="E662" s="81"/>
      <c r="F662" s="81"/>
      <c r="G662" s="81"/>
      <c r="H662" s="81"/>
      <c r="I662" s="81"/>
      <c r="J662" s="81"/>
      <c r="K662" s="82"/>
    </row>
    <row r="663" spans="1:11" ht="12.75" customHeight="1" hidden="1" outlineLevel="1">
      <c r="A663" s="3"/>
      <c r="B663" s="83"/>
      <c r="C663" s="84">
        <v>633006</v>
      </c>
      <c r="D663" s="80" t="s">
        <v>356</v>
      </c>
      <c r="E663" s="81"/>
      <c r="F663" s="81"/>
      <c r="G663" s="81"/>
      <c r="H663" s="81"/>
      <c r="I663" s="81"/>
      <c r="J663" s="81"/>
      <c r="K663" s="82"/>
    </row>
    <row r="664" spans="1:11" ht="12.75" customHeight="1" hidden="1" outlineLevel="1">
      <c r="A664" s="3"/>
      <c r="B664" s="83"/>
      <c r="C664" s="84">
        <v>637016</v>
      </c>
      <c r="D664" s="80" t="s">
        <v>195</v>
      </c>
      <c r="E664" s="81"/>
      <c r="F664" s="81"/>
      <c r="G664" s="81"/>
      <c r="H664" s="81"/>
      <c r="I664" s="81"/>
      <c r="J664" s="81"/>
      <c r="K664" s="82"/>
    </row>
    <row r="665" spans="1:11" ht="12.75" customHeight="1" hidden="1" outlineLevel="1">
      <c r="A665" s="3"/>
      <c r="B665" s="83"/>
      <c r="C665" s="84">
        <v>642015</v>
      </c>
      <c r="D665" s="80" t="s">
        <v>203</v>
      </c>
      <c r="E665" s="81"/>
      <c r="F665" s="81"/>
      <c r="G665" s="81"/>
      <c r="H665" s="81"/>
      <c r="I665" s="81"/>
      <c r="J665" s="81"/>
      <c r="K665" s="82"/>
    </row>
    <row r="666" spans="1:11" ht="12.75" customHeight="1" hidden="1" collapsed="1">
      <c r="A666" s="3"/>
      <c r="B666" s="83"/>
      <c r="C666" s="96">
        <v>633009</v>
      </c>
      <c r="D666" s="93" t="s">
        <v>417</v>
      </c>
      <c r="E666" s="81"/>
      <c r="F666" s="90">
        <v>1211.8</v>
      </c>
      <c r="G666" s="81"/>
      <c r="H666" s="90">
        <v>0</v>
      </c>
      <c r="I666" s="81"/>
      <c r="J666" s="81"/>
      <c r="K666" s="82"/>
    </row>
    <row r="667" spans="1:11" ht="21" customHeight="1" thickBot="1">
      <c r="A667" s="3"/>
      <c r="B667" s="235" t="s">
        <v>357</v>
      </c>
      <c r="C667" s="235"/>
      <c r="D667" s="235"/>
      <c r="E667" s="155">
        <f>E6+E112+E114+E134+E155+E158+E162+E185+E235+E237+E244+E247+E256+E266+E284+E290+E306+E314+E321+E330+E347+E424+E501+E516+E556+E568+E619+E631+E644+E272+E276</f>
        <v>289733.1699999999</v>
      </c>
      <c r="F667" s="156">
        <f>F6+F112+F114+F134+F155+F158+F162+F185+F235+F237+F244+F247+F256+F266+F284+F290+F306+F314+F321+F330+F347+F424+F501+F516+F556+F568+F619+F631+F644+F272+F276+F210+F222+F197</f>
        <v>361077.35000000003</v>
      </c>
      <c r="G667" s="156">
        <f>G6+G112+G114+G134+G155+G158+G162+G185+G235+G237+G244+G247+G256+G266+G284+G290+G306+G314+G321+G330+G347+G424+G501+G516+G556+G568+G619+G631+G644+G272+G276+G210+G222+G197</f>
        <v>310850</v>
      </c>
      <c r="H667" s="155">
        <f>H6+H112+H114+H134+H155+H158+H162+H185+H235+H237+H244+H247+H256+H266+H284+H290+H306+H314+H321+H330+H347+H424+H501+H516+H556+H568+H619+H631+H644+H272+H276+H222+H210</f>
        <v>309490</v>
      </c>
      <c r="I667" s="156">
        <f>I6+I112+I114+I134+I155+I158+I162+I185+I235+I237+I244+I247+I256+I266+I284+I290+I306+I314+I321+I330+I347+I424+I501+I516+I556+I568+I619+I631+I644+I272+I276+I210+I222+I197</f>
        <v>311618</v>
      </c>
      <c r="J667" s="156">
        <f>J6+J112+J114+J134+J155+J158+J162+J185+J235+J237+J244+J247+J256+J266+J284+J290+J306+J314+J321+J330+J347+J424+J501+J516+J556+J568+J619+J631+J644+J272+J276+J210+J222+J197</f>
        <v>311618</v>
      </c>
      <c r="K667" s="157">
        <f>K6+K112+K114+K134+K155+K158+K162+K185+K235+K237+K244+K247+K256+K266+K284+K290+K306+K314+K321+K330+K347+K424+K501+K516+K556+K568+K619+K631+K644+K272+K276+K210+K222+K197</f>
        <v>311618</v>
      </c>
    </row>
    <row r="668" spans="1:11" ht="16.5" customHeight="1" thickBot="1" thickTop="1">
      <c r="A668" s="3"/>
      <c r="B668" s="158"/>
      <c r="C668" s="159"/>
      <c r="D668" s="160"/>
      <c r="E668" s="161"/>
      <c r="F668" s="162"/>
      <c r="G668" s="162"/>
      <c r="H668" s="162"/>
      <c r="I668" s="162"/>
      <c r="J668" s="162"/>
      <c r="K668" s="163"/>
    </row>
    <row r="669" spans="1:11" ht="32.25" thickTop="1">
      <c r="A669" s="3"/>
      <c r="B669" s="51" t="s">
        <v>358</v>
      </c>
      <c r="C669" s="164"/>
      <c r="D669" s="165"/>
      <c r="E669" s="10" t="s">
        <v>125</v>
      </c>
      <c r="F669" s="10" t="s">
        <v>2</v>
      </c>
      <c r="G669" s="10" t="s">
        <v>3</v>
      </c>
      <c r="H669" s="10" t="s">
        <v>413</v>
      </c>
      <c r="I669" s="10" t="s">
        <v>4</v>
      </c>
      <c r="J669" s="10" t="s">
        <v>5</v>
      </c>
      <c r="K669" s="11" t="s">
        <v>425</v>
      </c>
    </row>
    <row r="670" spans="1:11" ht="18" customHeight="1">
      <c r="A670" s="3"/>
      <c r="B670" s="210" t="s">
        <v>126</v>
      </c>
      <c r="C670" s="211"/>
      <c r="D670" s="212"/>
      <c r="E670" s="213">
        <f aca="true" t="shared" si="88" ref="E670:K670">E671+E672+E673</f>
        <v>0</v>
      </c>
      <c r="F670" s="213">
        <f t="shared" si="88"/>
        <v>0</v>
      </c>
      <c r="G670" s="213">
        <f t="shared" si="88"/>
        <v>0</v>
      </c>
      <c r="H670" s="213">
        <f t="shared" si="88"/>
        <v>0</v>
      </c>
      <c r="I670" s="213">
        <f t="shared" si="88"/>
        <v>0</v>
      </c>
      <c r="J670" s="213">
        <f t="shared" si="88"/>
        <v>0</v>
      </c>
      <c r="K670" s="214">
        <f t="shared" si="88"/>
        <v>0</v>
      </c>
    </row>
    <row r="671" spans="1:11" ht="13.5" customHeight="1" hidden="1">
      <c r="A671" s="3"/>
      <c r="B671" s="221"/>
      <c r="C671" s="222">
        <v>711001</v>
      </c>
      <c r="D671" s="223" t="s">
        <v>359</v>
      </c>
      <c r="E671" s="219"/>
      <c r="F671" s="219"/>
      <c r="G671" s="219"/>
      <c r="H671" s="224"/>
      <c r="I671" s="219"/>
      <c r="J671" s="219"/>
      <c r="K671" s="225"/>
    </row>
    <row r="672" spans="1:11" ht="13.5" customHeight="1" hidden="1">
      <c r="A672" s="3"/>
      <c r="B672" s="221"/>
      <c r="C672" s="222">
        <v>713005</v>
      </c>
      <c r="D672" s="223" t="s">
        <v>360</v>
      </c>
      <c r="E672" s="219"/>
      <c r="F672" s="219"/>
      <c r="G672" s="219"/>
      <c r="H672" s="224"/>
      <c r="I672" s="219"/>
      <c r="J672" s="219"/>
      <c r="K672" s="225"/>
    </row>
    <row r="673" spans="1:11" ht="13.5" customHeight="1" hidden="1">
      <c r="A673" s="3"/>
      <c r="B673" s="221"/>
      <c r="C673" s="222">
        <v>717001</v>
      </c>
      <c r="D673" s="223" t="s">
        <v>361</v>
      </c>
      <c r="E673" s="219"/>
      <c r="F673" s="219"/>
      <c r="G673" s="219"/>
      <c r="H673" s="224"/>
      <c r="I673" s="219"/>
      <c r="J673" s="219"/>
      <c r="K673" s="225"/>
    </row>
    <row r="674" spans="1:11" ht="14.25">
      <c r="A674" s="3"/>
      <c r="B674" s="217" t="s">
        <v>362</v>
      </c>
      <c r="C674" s="211"/>
      <c r="D674" s="212"/>
      <c r="E674" s="213">
        <f aca="true" t="shared" si="89" ref="E674:K674">E675</f>
        <v>0</v>
      </c>
      <c r="F674" s="213">
        <f t="shared" si="89"/>
        <v>0</v>
      </c>
      <c r="G674" s="213">
        <f t="shared" si="89"/>
        <v>0</v>
      </c>
      <c r="H674" s="213">
        <f t="shared" si="89"/>
        <v>0</v>
      </c>
      <c r="I674" s="213">
        <f t="shared" si="89"/>
        <v>0</v>
      </c>
      <c r="J674" s="213">
        <f t="shared" si="89"/>
        <v>0</v>
      </c>
      <c r="K674" s="214">
        <f t="shared" si="89"/>
        <v>0</v>
      </c>
    </row>
    <row r="675" spans="1:11" ht="13.5" customHeight="1" hidden="1">
      <c r="A675" s="3"/>
      <c r="B675" s="221"/>
      <c r="C675" s="222">
        <v>714004</v>
      </c>
      <c r="D675" s="223" t="s">
        <v>363</v>
      </c>
      <c r="E675" s="219">
        <v>0</v>
      </c>
      <c r="F675" s="219">
        <v>0</v>
      </c>
      <c r="G675" s="219">
        <v>0</v>
      </c>
      <c r="H675" s="224"/>
      <c r="I675" s="219">
        <v>0</v>
      </c>
      <c r="J675" s="219">
        <v>0</v>
      </c>
      <c r="K675" s="225">
        <v>0</v>
      </c>
    </row>
    <row r="676" spans="1:11" ht="18" customHeight="1" hidden="1">
      <c r="A676" s="3"/>
      <c r="B676" s="217" t="s">
        <v>364</v>
      </c>
      <c r="C676" s="211"/>
      <c r="D676" s="212"/>
      <c r="E676" s="213">
        <f aca="true" t="shared" si="90" ref="E676:K676">E677</f>
        <v>0</v>
      </c>
      <c r="F676" s="213">
        <f t="shared" si="90"/>
        <v>0</v>
      </c>
      <c r="G676" s="213">
        <f t="shared" si="90"/>
        <v>0</v>
      </c>
      <c r="H676" s="213">
        <f t="shared" si="90"/>
        <v>0</v>
      </c>
      <c r="I676" s="213">
        <f t="shared" si="90"/>
        <v>0</v>
      </c>
      <c r="J676" s="213">
        <f t="shared" si="90"/>
        <v>0</v>
      </c>
      <c r="K676" s="214">
        <f t="shared" si="90"/>
        <v>0</v>
      </c>
    </row>
    <row r="677" spans="1:11" ht="13.5" customHeight="1" hidden="1">
      <c r="A677" s="3"/>
      <c r="B677" s="221"/>
      <c r="C677" s="222">
        <v>721006</v>
      </c>
      <c r="D677" s="223" t="s">
        <v>365</v>
      </c>
      <c r="E677" s="219">
        <v>0</v>
      </c>
      <c r="F677" s="219">
        <v>0</v>
      </c>
      <c r="G677" s="219">
        <v>0</v>
      </c>
      <c r="H677" s="224"/>
      <c r="I677" s="219">
        <v>0</v>
      </c>
      <c r="J677" s="219">
        <v>0</v>
      </c>
      <c r="K677" s="225">
        <v>0</v>
      </c>
    </row>
    <row r="678" spans="1:11" ht="14.25">
      <c r="A678" s="3"/>
      <c r="B678" s="217" t="s">
        <v>366</v>
      </c>
      <c r="C678" s="211"/>
      <c r="D678" s="212"/>
      <c r="E678" s="213">
        <f aca="true" t="shared" si="91" ref="E678:K678">E679</f>
        <v>0</v>
      </c>
      <c r="F678" s="213">
        <f t="shared" si="91"/>
        <v>0</v>
      </c>
      <c r="G678" s="213">
        <f t="shared" si="91"/>
        <v>0</v>
      </c>
      <c r="H678" s="213">
        <f t="shared" si="91"/>
        <v>0</v>
      </c>
      <c r="I678" s="213">
        <f t="shared" si="91"/>
        <v>0</v>
      </c>
      <c r="J678" s="213">
        <f t="shared" si="91"/>
        <v>0</v>
      </c>
      <c r="K678" s="214">
        <f t="shared" si="91"/>
        <v>0</v>
      </c>
    </row>
    <row r="679" spans="1:11" ht="13.5" customHeight="1" hidden="1">
      <c r="A679" s="3"/>
      <c r="B679" s="210"/>
      <c r="C679" s="226">
        <v>717001</v>
      </c>
      <c r="D679" s="212" t="s">
        <v>367</v>
      </c>
      <c r="E679" s="227">
        <v>0</v>
      </c>
      <c r="F679" s="227"/>
      <c r="G679" s="227">
        <v>0</v>
      </c>
      <c r="H679" s="228"/>
      <c r="I679" s="227">
        <v>0</v>
      </c>
      <c r="J679" s="227">
        <v>0</v>
      </c>
      <c r="K679" s="229">
        <v>0</v>
      </c>
    </row>
    <row r="680" spans="1:11" ht="14.25">
      <c r="A680" s="3"/>
      <c r="B680" s="210" t="s">
        <v>245</v>
      </c>
      <c r="C680" s="226"/>
      <c r="D680" s="212"/>
      <c r="E680" s="227">
        <v>0</v>
      </c>
      <c r="F680" s="227">
        <v>4500.33</v>
      </c>
      <c r="G680" s="227">
        <v>0</v>
      </c>
      <c r="H680" s="228">
        <v>0</v>
      </c>
      <c r="I680" s="227">
        <v>0</v>
      </c>
      <c r="J680" s="227">
        <v>0</v>
      </c>
      <c r="K680" s="229">
        <v>0</v>
      </c>
    </row>
    <row r="681" spans="1:11" ht="13.5" customHeight="1">
      <c r="A681" s="3"/>
      <c r="B681" s="210" t="s">
        <v>249</v>
      </c>
      <c r="C681" s="226"/>
      <c r="D681" s="212"/>
      <c r="E681" s="227">
        <v>0</v>
      </c>
      <c r="F681" s="227">
        <v>4400</v>
      </c>
      <c r="G681" s="227">
        <v>0</v>
      </c>
      <c r="H681" s="228">
        <v>93500</v>
      </c>
      <c r="I681" s="227">
        <v>0</v>
      </c>
      <c r="J681" s="227">
        <v>0</v>
      </c>
      <c r="K681" s="229">
        <v>0</v>
      </c>
    </row>
    <row r="682" spans="1:11" ht="13.5" customHeight="1">
      <c r="A682" s="3"/>
      <c r="B682" s="210"/>
      <c r="C682" s="226"/>
      <c r="D682" s="212"/>
      <c r="E682" s="227">
        <v>0</v>
      </c>
      <c r="F682" s="227">
        <v>57434.32</v>
      </c>
      <c r="G682" s="227">
        <v>0</v>
      </c>
      <c r="H682" s="227">
        <v>0</v>
      </c>
      <c r="I682" s="227">
        <v>0</v>
      </c>
      <c r="J682" s="227">
        <v>0</v>
      </c>
      <c r="K682" s="229">
        <v>0</v>
      </c>
    </row>
    <row r="683" spans="1:11" ht="18" customHeight="1" hidden="1">
      <c r="A683" s="3"/>
      <c r="B683" s="217" t="s">
        <v>368</v>
      </c>
      <c r="C683" s="211"/>
      <c r="D683" s="212"/>
      <c r="E683" s="213">
        <f aca="true" t="shared" si="92" ref="E683:K683">E684</f>
        <v>0</v>
      </c>
      <c r="F683" s="213">
        <f t="shared" si="92"/>
        <v>0</v>
      </c>
      <c r="G683" s="213">
        <f t="shared" si="92"/>
        <v>0</v>
      </c>
      <c r="H683" s="213">
        <f t="shared" si="92"/>
        <v>0</v>
      </c>
      <c r="I683" s="213">
        <f t="shared" si="92"/>
        <v>0</v>
      </c>
      <c r="J683" s="213">
        <f t="shared" si="92"/>
        <v>0</v>
      </c>
      <c r="K683" s="214">
        <f t="shared" si="92"/>
        <v>0</v>
      </c>
    </row>
    <row r="684" spans="1:11" ht="13.5" customHeight="1" hidden="1">
      <c r="A684" s="3"/>
      <c r="B684" s="221"/>
      <c r="C684" s="222">
        <v>717001</v>
      </c>
      <c r="D684" s="223" t="s">
        <v>369</v>
      </c>
      <c r="E684" s="219">
        <v>0</v>
      </c>
      <c r="F684" s="219">
        <v>0</v>
      </c>
      <c r="G684" s="219">
        <v>0</v>
      </c>
      <c r="H684" s="224"/>
      <c r="I684" s="219">
        <v>0</v>
      </c>
      <c r="J684" s="219">
        <v>0</v>
      </c>
      <c r="K684" s="225">
        <v>0</v>
      </c>
    </row>
    <row r="685" spans="1:11" ht="18" customHeight="1" hidden="1">
      <c r="A685" s="3"/>
      <c r="B685" s="217" t="s">
        <v>254</v>
      </c>
      <c r="C685" s="211"/>
      <c r="D685" s="212"/>
      <c r="E685" s="213">
        <f aca="true" t="shared" si="93" ref="E685:K685">E686</f>
        <v>0</v>
      </c>
      <c r="F685" s="213">
        <f t="shared" si="93"/>
        <v>0</v>
      </c>
      <c r="G685" s="213">
        <f t="shared" si="93"/>
        <v>0</v>
      </c>
      <c r="H685" s="213">
        <f t="shared" si="93"/>
        <v>0</v>
      </c>
      <c r="I685" s="213">
        <f t="shared" si="93"/>
        <v>0</v>
      </c>
      <c r="J685" s="213">
        <f t="shared" si="93"/>
        <v>0</v>
      </c>
      <c r="K685" s="214">
        <f t="shared" si="93"/>
        <v>0</v>
      </c>
    </row>
    <row r="686" spans="1:11" ht="13.5" customHeight="1" hidden="1">
      <c r="A686" s="3"/>
      <c r="B686" s="220"/>
      <c r="C686" s="222">
        <v>717001</v>
      </c>
      <c r="D686" s="223" t="s">
        <v>370</v>
      </c>
      <c r="E686" s="219">
        <v>0</v>
      </c>
      <c r="F686" s="219">
        <v>0</v>
      </c>
      <c r="G686" s="219">
        <v>0</v>
      </c>
      <c r="H686" s="224"/>
      <c r="I686" s="219">
        <v>0</v>
      </c>
      <c r="J686" s="219">
        <v>0</v>
      </c>
      <c r="K686" s="225">
        <v>0</v>
      </c>
    </row>
    <row r="687" spans="1:11" ht="18" customHeight="1" hidden="1">
      <c r="A687" s="3"/>
      <c r="B687" s="217" t="s">
        <v>371</v>
      </c>
      <c r="C687" s="211"/>
      <c r="D687" s="212"/>
      <c r="E687" s="213">
        <f aca="true" t="shared" si="94" ref="E687:K687">E688</f>
        <v>0</v>
      </c>
      <c r="F687" s="213">
        <f t="shared" si="94"/>
        <v>0</v>
      </c>
      <c r="G687" s="213">
        <f t="shared" si="94"/>
        <v>0</v>
      </c>
      <c r="H687" s="213">
        <f t="shared" si="94"/>
        <v>0</v>
      </c>
      <c r="I687" s="213">
        <f t="shared" si="94"/>
        <v>0</v>
      </c>
      <c r="J687" s="213">
        <f t="shared" si="94"/>
        <v>0</v>
      </c>
      <c r="K687" s="214">
        <f t="shared" si="94"/>
        <v>0</v>
      </c>
    </row>
    <row r="688" spans="1:11" ht="13.5" customHeight="1" hidden="1">
      <c r="A688" s="3"/>
      <c r="B688" s="220"/>
      <c r="C688" s="222">
        <v>717001</v>
      </c>
      <c r="D688" s="223" t="s">
        <v>367</v>
      </c>
      <c r="E688" s="219">
        <v>0</v>
      </c>
      <c r="F688" s="219">
        <v>0</v>
      </c>
      <c r="G688" s="219">
        <v>0</v>
      </c>
      <c r="H688" s="224"/>
      <c r="I688" s="219">
        <v>0</v>
      </c>
      <c r="J688" s="219">
        <v>0</v>
      </c>
      <c r="K688" s="225">
        <v>0</v>
      </c>
    </row>
    <row r="689" spans="1:11" ht="12.75" customHeight="1" hidden="1">
      <c r="A689" s="3"/>
      <c r="B689" s="217" t="s">
        <v>372</v>
      </c>
      <c r="C689" s="211"/>
      <c r="D689" s="212"/>
      <c r="E689" s="213">
        <f aca="true" t="shared" si="95" ref="E689:K689">E690</f>
        <v>0</v>
      </c>
      <c r="F689" s="213">
        <f t="shared" si="95"/>
        <v>0</v>
      </c>
      <c r="G689" s="213">
        <f t="shared" si="95"/>
        <v>0</v>
      </c>
      <c r="H689" s="213">
        <f t="shared" si="95"/>
        <v>0</v>
      </c>
      <c r="I689" s="213">
        <f t="shared" si="95"/>
        <v>0</v>
      </c>
      <c r="J689" s="213">
        <f t="shared" si="95"/>
        <v>0</v>
      </c>
      <c r="K689" s="214">
        <f t="shared" si="95"/>
        <v>0</v>
      </c>
    </row>
    <row r="690" spans="1:11" ht="12.75" customHeight="1" hidden="1">
      <c r="A690" s="3"/>
      <c r="B690" s="221"/>
      <c r="C690" s="222">
        <v>717001</v>
      </c>
      <c r="D690" s="223" t="s">
        <v>367</v>
      </c>
      <c r="E690" s="219">
        <v>0</v>
      </c>
      <c r="F690" s="219">
        <v>0</v>
      </c>
      <c r="G690" s="219">
        <v>0</v>
      </c>
      <c r="H690" s="224"/>
      <c r="I690" s="219">
        <v>0</v>
      </c>
      <c r="J690" s="219">
        <v>0</v>
      </c>
      <c r="K690" s="225">
        <v>0</v>
      </c>
    </row>
    <row r="691" spans="1:11" ht="12.75" customHeight="1" hidden="1">
      <c r="A691" s="3"/>
      <c r="B691" s="217" t="s">
        <v>373</v>
      </c>
      <c r="C691" s="211"/>
      <c r="D691" s="212"/>
      <c r="E691" s="213">
        <f aca="true" t="shared" si="96" ref="E691:K691">E692+E693</f>
        <v>0</v>
      </c>
      <c r="F691" s="213">
        <f t="shared" si="96"/>
        <v>0</v>
      </c>
      <c r="G691" s="213">
        <f t="shared" si="96"/>
        <v>0</v>
      </c>
      <c r="H691" s="213">
        <f t="shared" si="96"/>
        <v>0</v>
      </c>
      <c r="I691" s="213">
        <f t="shared" si="96"/>
        <v>0</v>
      </c>
      <c r="J691" s="213">
        <f t="shared" si="96"/>
        <v>0</v>
      </c>
      <c r="K691" s="214">
        <f t="shared" si="96"/>
        <v>0</v>
      </c>
    </row>
    <row r="692" spans="1:11" ht="12.75" customHeight="1" hidden="1">
      <c r="A692" s="3"/>
      <c r="B692" s="220"/>
      <c r="C692" s="222">
        <v>716</v>
      </c>
      <c r="D692" s="223" t="s">
        <v>374</v>
      </c>
      <c r="E692" s="219">
        <v>0</v>
      </c>
      <c r="F692" s="219">
        <v>0</v>
      </c>
      <c r="G692" s="219">
        <v>0</v>
      </c>
      <c r="H692" s="224"/>
      <c r="I692" s="219">
        <v>0</v>
      </c>
      <c r="J692" s="219">
        <v>0</v>
      </c>
      <c r="K692" s="225">
        <v>0</v>
      </c>
    </row>
    <row r="693" spans="1:11" ht="12.75" customHeight="1" hidden="1">
      <c r="A693" s="3"/>
      <c r="B693" s="220"/>
      <c r="C693" s="222">
        <v>717001</v>
      </c>
      <c r="D693" s="223" t="s">
        <v>375</v>
      </c>
      <c r="E693" s="219">
        <v>0</v>
      </c>
      <c r="F693" s="219">
        <v>0</v>
      </c>
      <c r="G693" s="219">
        <v>0</v>
      </c>
      <c r="H693" s="224"/>
      <c r="I693" s="219">
        <v>0</v>
      </c>
      <c r="J693" s="219">
        <v>0</v>
      </c>
      <c r="K693" s="225">
        <v>0</v>
      </c>
    </row>
    <row r="694" spans="1:11" ht="12.75" customHeight="1">
      <c r="A694" s="3"/>
      <c r="B694" s="220" t="s">
        <v>376</v>
      </c>
      <c r="C694" s="222"/>
      <c r="D694" s="223"/>
      <c r="E694" s="219">
        <v>0</v>
      </c>
      <c r="F694" s="219">
        <v>3720</v>
      </c>
      <c r="G694" s="219">
        <v>0</v>
      </c>
      <c r="H694" s="219">
        <v>0</v>
      </c>
      <c r="I694" s="219">
        <v>100000</v>
      </c>
      <c r="J694" s="219">
        <v>0</v>
      </c>
      <c r="K694" s="225">
        <v>0</v>
      </c>
    </row>
    <row r="695" spans="1:11" ht="14.25">
      <c r="A695" s="3"/>
      <c r="B695" s="217" t="s">
        <v>264</v>
      </c>
      <c r="C695" s="211"/>
      <c r="D695" s="212"/>
      <c r="E695" s="213">
        <f>E697+E698+E699+E700+E696</f>
        <v>0</v>
      </c>
      <c r="F695" s="213">
        <f>F697+F698+F699+F700+F696</f>
        <v>0</v>
      </c>
      <c r="G695" s="213">
        <f>G697+G698+G699+G700+G696</f>
        <v>0</v>
      </c>
      <c r="H695" s="213">
        <f>H697+H698+H699+H700+H696</f>
        <v>0</v>
      </c>
      <c r="I695" s="213">
        <v>2900</v>
      </c>
      <c r="J695" s="213">
        <v>2900</v>
      </c>
      <c r="K695" s="214">
        <v>2900</v>
      </c>
    </row>
    <row r="696" spans="1:11" ht="13.5" customHeight="1" hidden="1">
      <c r="A696" s="3"/>
      <c r="B696" s="218"/>
      <c r="C696" s="206">
        <v>711005</v>
      </c>
      <c r="D696" s="207" t="s">
        <v>377</v>
      </c>
      <c r="E696" s="208"/>
      <c r="F696" s="208"/>
      <c r="G696" s="208"/>
      <c r="H696" s="216"/>
      <c r="I696" s="208"/>
      <c r="J696" s="208"/>
      <c r="K696" s="209"/>
    </row>
    <row r="697" spans="1:11" ht="13.5" customHeight="1" hidden="1">
      <c r="A697" s="3"/>
      <c r="B697" s="215"/>
      <c r="C697" s="206">
        <v>711005</v>
      </c>
      <c r="D697" s="207" t="s">
        <v>374</v>
      </c>
      <c r="E697" s="208"/>
      <c r="F697" s="216"/>
      <c r="G697" s="208"/>
      <c r="H697" s="216"/>
      <c r="I697" s="208"/>
      <c r="J697" s="208"/>
      <c r="K697" s="209"/>
    </row>
    <row r="698" spans="1:11" ht="13.5" customHeight="1" hidden="1">
      <c r="A698" s="3"/>
      <c r="B698" s="215"/>
      <c r="C698" s="206" t="s">
        <v>378</v>
      </c>
      <c r="D698" s="207" t="s">
        <v>367</v>
      </c>
      <c r="E698" s="208"/>
      <c r="F698" s="208"/>
      <c r="G698" s="208"/>
      <c r="H698" s="216"/>
      <c r="I698" s="208"/>
      <c r="J698" s="208"/>
      <c r="K698" s="209"/>
    </row>
    <row r="699" spans="1:11" ht="13.5" customHeight="1" hidden="1">
      <c r="A699" s="3"/>
      <c r="B699" s="215"/>
      <c r="C699" s="206" t="s">
        <v>379</v>
      </c>
      <c r="D699" s="207" t="s">
        <v>367</v>
      </c>
      <c r="E699" s="208"/>
      <c r="F699" s="208"/>
      <c r="G699" s="208"/>
      <c r="H699" s="216"/>
      <c r="I699" s="208"/>
      <c r="J699" s="208"/>
      <c r="K699" s="209"/>
    </row>
    <row r="700" spans="1:11" ht="13.5" customHeight="1" hidden="1">
      <c r="A700" s="3"/>
      <c r="B700" s="215"/>
      <c r="C700" s="206">
        <v>717002</v>
      </c>
      <c r="D700" s="207" t="s">
        <v>380</v>
      </c>
      <c r="E700" s="208"/>
      <c r="F700" s="208"/>
      <c r="G700" s="208"/>
      <c r="H700" s="216"/>
      <c r="I700" s="208"/>
      <c r="J700" s="208"/>
      <c r="K700" s="209"/>
    </row>
    <row r="701" spans="1:11" ht="18" customHeight="1" hidden="1">
      <c r="A701" s="3"/>
      <c r="B701" s="217" t="s">
        <v>276</v>
      </c>
      <c r="C701" s="211"/>
      <c r="D701" s="212"/>
      <c r="E701" s="213">
        <f>E702+E703</f>
        <v>0</v>
      </c>
      <c r="F701" s="213">
        <f>F702+F703</f>
        <v>0</v>
      </c>
      <c r="G701" s="213">
        <f>G702+G703</f>
        <v>0</v>
      </c>
      <c r="H701" s="213">
        <v>0</v>
      </c>
      <c r="I701" s="213">
        <f>I702+I703</f>
        <v>0</v>
      </c>
      <c r="J701" s="213">
        <f>J702+J703</f>
        <v>0</v>
      </c>
      <c r="K701" s="214">
        <f>K702+K703</f>
        <v>0</v>
      </c>
    </row>
    <row r="702" spans="1:11" ht="13.5" customHeight="1" hidden="1">
      <c r="A702" s="3"/>
      <c r="B702" s="215"/>
      <c r="C702" s="206">
        <v>717002</v>
      </c>
      <c r="D702" s="207" t="s">
        <v>380</v>
      </c>
      <c r="E702" s="208"/>
      <c r="F702" s="216"/>
      <c r="G702" s="208"/>
      <c r="H702" s="216">
        <v>3000</v>
      </c>
      <c r="I702" s="208"/>
      <c r="J702" s="208"/>
      <c r="K702" s="209"/>
    </row>
    <row r="703" spans="1:11" ht="13.5" customHeight="1" hidden="1">
      <c r="A703" s="3"/>
      <c r="B703" s="215"/>
      <c r="C703" s="206">
        <v>716</v>
      </c>
      <c r="D703" s="207" t="s">
        <v>374</v>
      </c>
      <c r="E703" s="208"/>
      <c r="F703" s="208"/>
      <c r="G703" s="208"/>
      <c r="H703" s="216"/>
      <c r="I703" s="208"/>
      <c r="J703" s="208"/>
      <c r="K703" s="209"/>
    </row>
    <row r="704" spans="1:11" ht="18" customHeight="1" hidden="1">
      <c r="A704" s="3"/>
      <c r="B704" s="217" t="s">
        <v>381</v>
      </c>
      <c r="C704" s="211"/>
      <c r="D704" s="212"/>
      <c r="E704" s="213">
        <f aca="true" t="shared" si="97" ref="E704:K704">E705+E706+E707+E708</f>
        <v>0</v>
      </c>
      <c r="F704" s="213">
        <f t="shared" si="97"/>
        <v>0</v>
      </c>
      <c r="G704" s="213">
        <f t="shared" si="97"/>
        <v>0</v>
      </c>
      <c r="H704" s="213">
        <f t="shared" si="97"/>
        <v>0</v>
      </c>
      <c r="I704" s="213">
        <f t="shared" si="97"/>
        <v>0</v>
      </c>
      <c r="J704" s="213">
        <f t="shared" si="97"/>
        <v>0</v>
      </c>
      <c r="K704" s="214">
        <f t="shared" si="97"/>
        <v>0</v>
      </c>
    </row>
    <row r="705" spans="1:11" ht="13.5" customHeight="1" hidden="1">
      <c r="A705" s="3"/>
      <c r="B705" s="78"/>
      <c r="C705" s="84">
        <v>713004</v>
      </c>
      <c r="D705" s="80" t="s">
        <v>382</v>
      </c>
      <c r="E705" s="81"/>
      <c r="F705" s="81"/>
      <c r="G705" s="81"/>
      <c r="H705" s="166"/>
      <c r="I705" s="81"/>
      <c r="J705" s="81"/>
      <c r="K705" s="82"/>
    </row>
    <row r="706" spans="1:11" ht="13.5" customHeight="1" hidden="1">
      <c r="A706" s="3"/>
      <c r="B706" s="78"/>
      <c r="C706" s="84" t="s">
        <v>383</v>
      </c>
      <c r="D706" s="80" t="s">
        <v>384</v>
      </c>
      <c r="E706" s="81"/>
      <c r="F706" s="81"/>
      <c r="G706" s="81"/>
      <c r="H706" s="166"/>
      <c r="I706" s="81"/>
      <c r="J706" s="81"/>
      <c r="K706" s="82"/>
    </row>
    <row r="707" spans="1:11" ht="13.5" customHeight="1" hidden="1">
      <c r="A707" s="3"/>
      <c r="B707" s="78"/>
      <c r="C707" s="84">
        <v>717002</v>
      </c>
      <c r="D707" s="80" t="s">
        <v>385</v>
      </c>
      <c r="E707" s="81"/>
      <c r="F707" s="166"/>
      <c r="G707" s="81"/>
      <c r="H707" s="166"/>
      <c r="I707" s="81"/>
      <c r="J707" s="81"/>
      <c r="K707" s="82"/>
    </row>
    <row r="708" spans="1:11" ht="13.5" customHeight="1" hidden="1">
      <c r="A708" s="3"/>
      <c r="B708" s="78"/>
      <c r="C708" s="84">
        <v>717002</v>
      </c>
      <c r="D708" s="80" t="s">
        <v>386</v>
      </c>
      <c r="E708" s="81"/>
      <c r="F708" s="81"/>
      <c r="G708" s="81"/>
      <c r="H708" s="166"/>
      <c r="I708" s="81"/>
      <c r="J708" s="81"/>
      <c r="K708" s="82"/>
    </row>
    <row r="709" spans="1:11" ht="21" customHeight="1" thickBot="1">
      <c r="A709" s="3"/>
      <c r="B709" s="167" t="s">
        <v>387</v>
      </c>
      <c r="C709" s="168"/>
      <c r="D709" s="169"/>
      <c r="E709" s="170">
        <f>E670+E674+E676+E678+E683+E685+E687+E689+E691+E695+E701+E704</f>
        <v>0</v>
      </c>
      <c r="F709" s="170">
        <f>F680+F681+F682+F694</f>
        <v>70054.65</v>
      </c>
      <c r="G709" s="170">
        <f>G670+G674+G676+G678+G683+G685+G687+G689+G691+G695+G701+G704</f>
        <v>0</v>
      </c>
      <c r="H709" s="170">
        <f>H680+H681+H694</f>
        <v>93500</v>
      </c>
      <c r="I709" s="170">
        <f>I670+I674+I676+I678+I683+I685+I687+I689+I691+I695+I701+I704+I694</f>
        <v>102900</v>
      </c>
      <c r="J709" s="170">
        <f>J670+J674+J676+J678+J683+J685+J687+J689+J691+J695+J701+J704</f>
        <v>2900</v>
      </c>
      <c r="K709" s="171">
        <f>K670+K674+K676+K678+K683+K685+K687+K689+K691+K695+K701+K704</f>
        <v>2900</v>
      </c>
    </row>
    <row r="710" spans="1:11" ht="16.5" customHeight="1" thickBot="1" thickTop="1">
      <c r="A710" s="3"/>
      <c r="B710" s="50"/>
      <c r="C710" s="172"/>
      <c r="D710" s="173"/>
      <c r="E710" s="174"/>
      <c r="F710" s="175"/>
      <c r="G710" s="175"/>
      <c r="H710" s="175"/>
      <c r="I710" s="175"/>
      <c r="J710" s="175"/>
      <c r="K710" s="175"/>
    </row>
    <row r="711" spans="1:11" ht="32.25" thickTop="1">
      <c r="A711" s="3"/>
      <c r="B711" s="51" t="s">
        <v>388</v>
      </c>
      <c r="C711" s="9"/>
      <c r="D711" s="176"/>
      <c r="E711" s="10" t="s">
        <v>125</v>
      </c>
      <c r="F711" s="10" t="s">
        <v>2</v>
      </c>
      <c r="G711" s="10" t="s">
        <v>423</v>
      </c>
      <c r="H711" s="10" t="s">
        <v>413</v>
      </c>
      <c r="I711" s="10" t="s">
        <v>4</v>
      </c>
      <c r="J711" s="10" t="s">
        <v>5</v>
      </c>
      <c r="K711" s="11" t="s">
        <v>425</v>
      </c>
    </row>
    <row r="712" spans="1:11" ht="13.5" customHeight="1">
      <c r="A712" s="3"/>
      <c r="B712" s="177" t="s">
        <v>389</v>
      </c>
      <c r="C712" s="79"/>
      <c r="D712" s="80"/>
      <c r="E712" s="119">
        <f aca="true" t="shared" si="98" ref="E712:K712">E713+E714+E715+E716+E717</f>
        <v>0</v>
      </c>
      <c r="F712" s="119">
        <f t="shared" si="98"/>
        <v>0</v>
      </c>
      <c r="G712" s="119">
        <f t="shared" si="98"/>
        <v>6660</v>
      </c>
      <c r="H712" s="119">
        <f t="shared" si="98"/>
        <v>2220</v>
      </c>
      <c r="I712" s="119">
        <f t="shared" si="98"/>
        <v>6660</v>
      </c>
      <c r="J712" s="119">
        <f t="shared" si="98"/>
        <v>6660</v>
      </c>
      <c r="K712" s="120">
        <f t="shared" si="98"/>
        <v>6660</v>
      </c>
    </row>
    <row r="713" spans="1:11" ht="13.5" customHeight="1" hidden="1">
      <c r="A713" s="3"/>
      <c r="B713" s="177"/>
      <c r="C713" s="79">
        <v>814</v>
      </c>
      <c r="D713" s="80" t="s">
        <v>390</v>
      </c>
      <c r="E713" s="81"/>
      <c r="F713" s="166"/>
      <c r="G713" s="125"/>
      <c r="H713" s="166"/>
      <c r="I713" s="125"/>
      <c r="J713" s="125"/>
      <c r="K713" s="126"/>
    </row>
    <row r="714" spans="1:11" ht="13.5" customHeight="1">
      <c r="A714" s="3"/>
      <c r="B714" s="83"/>
      <c r="C714" s="84">
        <v>821005</v>
      </c>
      <c r="D714" s="80" t="s">
        <v>391</v>
      </c>
      <c r="E714" s="81">
        <v>0</v>
      </c>
      <c r="F714" s="125">
        <v>0</v>
      </c>
      <c r="G714" s="125">
        <v>6660</v>
      </c>
      <c r="H714" s="166">
        <v>2220</v>
      </c>
      <c r="I714" s="125">
        <v>6660</v>
      </c>
      <c r="J714" s="125">
        <v>6660</v>
      </c>
      <c r="K714" s="126">
        <v>6660</v>
      </c>
    </row>
    <row r="715" spans="1:11" ht="13.5" customHeight="1" hidden="1">
      <c r="A715" s="3"/>
      <c r="B715" s="83"/>
      <c r="C715" s="84" t="s">
        <v>392</v>
      </c>
      <c r="D715" s="80" t="s">
        <v>391</v>
      </c>
      <c r="E715" s="81"/>
      <c r="F715" s="166"/>
      <c r="G715" s="125"/>
      <c r="H715" s="166"/>
      <c r="I715" s="125"/>
      <c r="J715" s="125"/>
      <c r="K715" s="126"/>
    </row>
    <row r="716" spans="1:11" ht="13.5" customHeight="1" hidden="1">
      <c r="A716" s="3"/>
      <c r="B716" s="83"/>
      <c r="C716" s="84" t="s">
        <v>393</v>
      </c>
      <c r="D716" s="80" t="s">
        <v>391</v>
      </c>
      <c r="E716" s="81"/>
      <c r="F716" s="166"/>
      <c r="G716" s="125"/>
      <c r="H716" s="166"/>
      <c r="I716" s="125"/>
      <c r="J716" s="125"/>
      <c r="K716" s="126"/>
    </row>
    <row r="717" spans="1:11" ht="13.5" customHeight="1" hidden="1">
      <c r="A717" s="3"/>
      <c r="B717" s="83"/>
      <c r="C717" s="84">
        <v>821007</v>
      </c>
      <c r="D717" s="80" t="s">
        <v>394</v>
      </c>
      <c r="E717" s="81"/>
      <c r="F717" s="166"/>
      <c r="G717" s="125"/>
      <c r="H717" s="166"/>
      <c r="I717" s="125"/>
      <c r="J717" s="125"/>
      <c r="K717" s="126"/>
    </row>
    <row r="718" spans="1:11" ht="21" customHeight="1" thickBot="1">
      <c r="A718" s="3"/>
      <c r="B718" s="167" t="s">
        <v>388</v>
      </c>
      <c r="C718" s="178"/>
      <c r="D718" s="169"/>
      <c r="E718" s="170">
        <f aca="true" t="shared" si="99" ref="E718:K718">E712</f>
        <v>0</v>
      </c>
      <c r="F718" s="170">
        <f t="shared" si="99"/>
        <v>0</v>
      </c>
      <c r="G718" s="170">
        <f t="shared" si="99"/>
        <v>6660</v>
      </c>
      <c r="H718" s="170">
        <f t="shared" si="99"/>
        <v>2220</v>
      </c>
      <c r="I718" s="170">
        <f t="shared" si="99"/>
        <v>6660</v>
      </c>
      <c r="J718" s="170">
        <f t="shared" si="99"/>
        <v>6660</v>
      </c>
      <c r="K718" s="171">
        <f t="shared" si="99"/>
        <v>6660</v>
      </c>
    </row>
    <row r="719" spans="1:11" ht="12" customHeight="1" thickBot="1" thickTop="1">
      <c r="A719" s="3"/>
      <c r="B719" s="45"/>
      <c r="C719" s="172"/>
      <c r="D719" s="179"/>
      <c r="E719" s="64"/>
      <c r="F719" s="175"/>
      <c r="G719" s="175"/>
      <c r="H719" s="175"/>
      <c r="I719" s="175"/>
      <c r="J719" s="175"/>
      <c r="K719" s="175"/>
    </row>
    <row r="720" spans="1:11" ht="32.25" thickTop="1">
      <c r="A720" s="3"/>
      <c r="B720" s="51" t="s">
        <v>122</v>
      </c>
      <c r="C720" s="9"/>
      <c r="D720" s="176"/>
      <c r="E720" s="10" t="s">
        <v>125</v>
      </c>
      <c r="F720" s="10" t="s">
        <v>2</v>
      </c>
      <c r="G720" s="10" t="s">
        <v>423</v>
      </c>
      <c r="H720" s="10" t="s">
        <v>413</v>
      </c>
      <c r="I720" s="10" t="s">
        <v>4</v>
      </c>
      <c r="J720" s="10" t="s">
        <v>5</v>
      </c>
      <c r="K720" s="11" t="s">
        <v>425</v>
      </c>
    </row>
    <row r="721" spans="1:12" ht="13.5" customHeight="1">
      <c r="A721" s="3"/>
      <c r="B721" s="83" t="s">
        <v>395</v>
      </c>
      <c r="C721" s="79"/>
      <c r="D721" s="80"/>
      <c r="E721" s="95">
        <f aca="true" t="shared" si="100" ref="E721:K721">E667</f>
        <v>289733.1699999999</v>
      </c>
      <c r="F721" s="95">
        <f t="shared" si="100"/>
        <v>361077.35000000003</v>
      </c>
      <c r="G721" s="95">
        <f t="shared" si="100"/>
        <v>310850</v>
      </c>
      <c r="H721" s="95">
        <f t="shared" si="100"/>
        <v>309490</v>
      </c>
      <c r="I721" s="95">
        <f t="shared" si="100"/>
        <v>311618</v>
      </c>
      <c r="J721" s="95">
        <f t="shared" si="100"/>
        <v>311618</v>
      </c>
      <c r="K721" s="94">
        <f t="shared" si="100"/>
        <v>311618</v>
      </c>
      <c r="L721" s="180"/>
    </row>
    <row r="722" spans="1:12" ht="13.5" customHeight="1">
      <c r="A722" s="3"/>
      <c r="B722" s="83" t="s">
        <v>396</v>
      </c>
      <c r="C722" s="79"/>
      <c r="D722" s="80"/>
      <c r="E722" s="95">
        <f aca="true" t="shared" si="101" ref="E722:K722">E709</f>
        <v>0</v>
      </c>
      <c r="F722" s="95">
        <f t="shared" si="101"/>
        <v>70054.65</v>
      </c>
      <c r="G722" s="95">
        <f t="shared" si="101"/>
        <v>0</v>
      </c>
      <c r="H722" s="95">
        <f t="shared" si="101"/>
        <v>93500</v>
      </c>
      <c r="I722" s="95">
        <f t="shared" si="101"/>
        <v>102900</v>
      </c>
      <c r="J722" s="95">
        <f t="shared" si="101"/>
        <v>2900</v>
      </c>
      <c r="K722" s="94">
        <f t="shared" si="101"/>
        <v>2900</v>
      </c>
      <c r="L722" s="180"/>
    </row>
    <row r="723" spans="1:11" ht="13.5" customHeight="1">
      <c r="A723" s="3"/>
      <c r="B723" s="83" t="s">
        <v>397</v>
      </c>
      <c r="C723" s="79"/>
      <c r="D723" s="80"/>
      <c r="E723" s="95">
        <f aca="true" t="shared" si="102" ref="E723:K723">E718</f>
        <v>0</v>
      </c>
      <c r="F723" s="95">
        <f t="shared" si="102"/>
        <v>0</v>
      </c>
      <c r="G723" s="95">
        <f t="shared" si="102"/>
        <v>6660</v>
      </c>
      <c r="H723" s="95">
        <f t="shared" si="102"/>
        <v>2220</v>
      </c>
      <c r="I723" s="95">
        <f t="shared" si="102"/>
        <v>6660</v>
      </c>
      <c r="J723" s="95">
        <f t="shared" si="102"/>
        <v>6660</v>
      </c>
      <c r="K723" s="94">
        <f t="shared" si="102"/>
        <v>6660</v>
      </c>
    </row>
    <row r="724" spans="1:11" ht="18" customHeight="1">
      <c r="A724" s="3"/>
      <c r="B724" s="181" t="s">
        <v>398</v>
      </c>
      <c r="C724" s="182"/>
      <c r="D724" s="183"/>
      <c r="E724" s="184">
        <f aca="true" t="shared" si="103" ref="E724:K724">E721+E722+E723</f>
        <v>289733.1699999999</v>
      </c>
      <c r="F724" s="184">
        <f t="shared" si="103"/>
        <v>431132</v>
      </c>
      <c r="G724" s="184">
        <f t="shared" si="103"/>
        <v>317510</v>
      </c>
      <c r="H724" s="184">
        <f t="shared" si="103"/>
        <v>405210</v>
      </c>
      <c r="I724" s="184">
        <f t="shared" si="103"/>
        <v>421178</v>
      </c>
      <c r="J724" s="184">
        <f t="shared" si="103"/>
        <v>321178</v>
      </c>
      <c r="K724" s="185">
        <f t="shared" si="103"/>
        <v>321178</v>
      </c>
    </row>
    <row r="725" spans="1:11" ht="13.5" customHeight="1">
      <c r="A725" s="3"/>
      <c r="B725" s="83" t="s">
        <v>0</v>
      </c>
      <c r="C725" s="79"/>
      <c r="D725" s="80"/>
      <c r="E725" s="81">
        <v>234904.62</v>
      </c>
      <c r="F725" s="81">
        <v>357000.62</v>
      </c>
      <c r="G725" s="81">
        <v>317510</v>
      </c>
      <c r="H725" s="186">
        <v>321283</v>
      </c>
      <c r="I725" s="81">
        <v>318278</v>
      </c>
      <c r="J725" s="81">
        <v>318278</v>
      </c>
      <c r="K725" s="82">
        <v>318278</v>
      </c>
    </row>
    <row r="726" spans="1:11" ht="13.5" customHeight="1">
      <c r="A726" s="3"/>
      <c r="B726" s="83" t="s">
        <v>95</v>
      </c>
      <c r="C726" s="79"/>
      <c r="D726" s="80"/>
      <c r="E726" s="81">
        <v>0</v>
      </c>
      <c r="F726" s="81">
        <v>0</v>
      </c>
      <c r="G726" s="81">
        <v>0</v>
      </c>
      <c r="H726" s="186">
        <v>8700</v>
      </c>
      <c r="I726" s="81">
        <v>100000</v>
      </c>
      <c r="J726" s="81">
        <v>0</v>
      </c>
      <c r="K726" s="82">
        <v>0</v>
      </c>
    </row>
    <row r="727" spans="1:11" ht="13.5" customHeight="1">
      <c r="A727" s="3"/>
      <c r="B727" s="83" t="s">
        <v>112</v>
      </c>
      <c r="C727" s="79"/>
      <c r="D727" s="80"/>
      <c r="E727" s="81">
        <v>21931.92</v>
      </c>
      <c r="F727" s="81">
        <v>81467.96</v>
      </c>
      <c r="G727" s="81">
        <v>0</v>
      </c>
      <c r="H727" s="186">
        <v>94927</v>
      </c>
      <c r="I727" s="81">
        <v>2900</v>
      </c>
      <c r="J727" s="81">
        <v>2900</v>
      </c>
      <c r="K727" s="82">
        <v>2900</v>
      </c>
    </row>
    <row r="728" spans="1:11" ht="18" customHeight="1">
      <c r="A728" s="3"/>
      <c r="B728" s="181" t="s">
        <v>123</v>
      </c>
      <c r="C728" s="182"/>
      <c r="D728" s="183"/>
      <c r="E728" s="184">
        <f aca="true" t="shared" si="104" ref="E728:K728">E725+E726+E727</f>
        <v>256836.53999999998</v>
      </c>
      <c r="F728" s="184">
        <f t="shared" si="104"/>
        <v>438468.58</v>
      </c>
      <c r="G728" s="184">
        <f t="shared" si="104"/>
        <v>317510</v>
      </c>
      <c r="H728" s="184">
        <f t="shared" si="104"/>
        <v>424910</v>
      </c>
      <c r="I728" s="184">
        <f>I725+I726+I727</f>
        <v>421178</v>
      </c>
      <c r="J728" s="184">
        <f t="shared" si="104"/>
        <v>321178</v>
      </c>
      <c r="K728" s="185">
        <f t="shared" si="104"/>
        <v>321178</v>
      </c>
    </row>
    <row r="729" spans="1:11" ht="21" customHeight="1" thickBot="1">
      <c r="A729" s="3"/>
      <c r="B729" s="187" t="s">
        <v>399</v>
      </c>
      <c r="C729" s="188"/>
      <c r="D729" s="189"/>
      <c r="E729" s="190">
        <f aca="true" t="shared" si="105" ref="E729:K729">E728-E724</f>
        <v>-32896.62999999995</v>
      </c>
      <c r="F729" s="190">
        <f t="shared" si="105"/>
        <v>7336.580000000016</v>
      </c>
      <c r="G729" s="190">
        <f t="shared" si="105"/>
        <v>0</v>
      </c>
      <c r="H729" s="190">
        <f t="shared" si="105"/>
        <v>19700</v>
      </c>
      <c r="I729" s="190">
        <f t="shared" si="105"/>
        <v>0</v>
      </c>
      <c r="J729" s="190">
        <f t="shared" si="105"/>
        <v>0</v>
      </c>
      <c r="K729" s="191">
        <f t="shared" si="105"/>
        <v>0</v>
      </c>
    </row>
    <row r="730" spans="1:8" ht="13.5" thickTop="1">
      <c r="A730" s="3"/>
      <c r="B730" s="3"/>
      <c r="C730" s="60"/>
      <c r="D730" s="192"/>
      <c r="E730" s="64"/>
      <c r="F730" s="64"/>
      <c r="H730" s="64"/>
    </row>
    <row r="731" spans="1:8" ht="12.75" hidden="1">
      <c r="A731" s="3"/>
      <c r="B731" s="3"/>
      <c r="C731" s="60"/>
      <c r="D731" s="193">
        <f>PMT(3.8%/12,144,10000000,0,0)</f>
        <v>-86584.97545242871</v>
      </c>
      <c r="E731" s="64"/>
      <c r="F731" s="64"/>
      <c r="H731" s="64"/>
    </row>
    <row r="732" spans="1:8" ht="12.75" hidden="1">
      <c r="A732" s="3"/>
      <c r="B732" s="3"/>
      <c r="C732" s="60" t="s">
        <v>400</v>
      </c>
      <c r="D732" s="194">
        <f>+D731*-144</f>
        <v>12468236.465149734</v>
      </c>
      <c r="E732" s="64"/>
      <c r="F732" s="64"/>
      <c r="H732" s="64"/>
    </row>
    <row r="733" spans="1:8" ht="12.75" hidden="1">
      <c r="A733" s="3"/>
      <c r="B733" s="3"/>
      <c r="C733" s="60" t="s">
        <v>401</v>
      </c>
      <c r="D733" s="195">
        <f>+D731*-12</f>
        <v>1039019.7054291446</v>
      </c>
      <c r="E733" s="64"/>
      <c r="F733" s="64"/>
      <c r="H733" s="64"/>
    </row>
    <row r="734" spans="1:8" ht="12.75" hidden="1">
      <c r="A734" s="3"/>
      <c r="B734" s="3"/>
      <c r="C734" s="60" t="s">
        <v>402</v>
      </c>
      <c r="D734" s="195" t="e">
        <f>+#REF!</f>
        <v>#REF!</v>
      </c>
      <c r="E734" s="64"/>
      <c r="F734" s="64"/>
      <c r="H734" s="64"/>
    </row>
    <row r="735" spans="1:8" ht="12.75" customHeight="1" hidden="1">
      <c r="A735" s="3"/>
      <c r="B735" s="3"/>
      <c r="C735" s="60" t="s">
        <v>403</v>
      </c>
      <c r="D735" s="195" t="e">
        <f>+D734*12</f>
        <v>#REF!</v>
      </c>
      <c r="E735" s="64"/>
      <c r="F735" s="64"/>
      <c r="H735" s="64"/>
    </row>
    <row r="736" spans="1:8" ht="12.75" customHeight="1" hidden="1">
      <c r="A736" s="3"/>
      <c r="B736" s="3"/>
      <c r="C736" s="60" t="s">
        <v>404</v>
      </c>
      <c r="D736" s="195">
        <v>69444.44</v>
      </c>
      <c r="E736" s="64"/>
      <c r="F736" s="64"/>
      <c r="H736" s="64"/>
    </row>
    <row r="737" spans="1:8" ht="12.75" customHeight="1" hidden="1">
      <c r="A737" s="3"/>
      <c r="B737" s="3"/>
      <c r="C737" s="60" t="s">
        <v>405</v>
      </c>
      <c r="D737" s="195">
        <f>+D736*12</f>
        <v>833333.28</v>
      </c>
      <c r="E737" s="64"/>
      <c r="F737" s="64"/>
      <c r="H737" s="64"/>
    </row>
    <row r="738" spans="1:8" ht="12.75" hidden="1">
      <c r="A738" s="3"/>
      <c r="B738" s="3"/>
      <c r="C738" s="116"/>
      <c r="D738" s="3"/>
      <c r="E738" s="64"/>
      <c r="F738" s="64"/>
      <c r="H738" s="64"/>
    </row>
    <row r="739" spans="1:8" ht="13.5" hidden="1" thickTop="1">
      <c r="A739" s="3"/>
      <c r="B739" s="3"/>
      <c r="C739" s="196" t="s">
        <v>406</v>
      </c>
      <c r="D739" s="197"/>
      <c r="E739" s="64"/>
      <c r="F739" s="64"/>
      <c r="H739" s="64"/>
    </row>
    <row r="740" spans="1:8" ht="12.75" hidden="1">
      <c r="A740" s="3"/>
      <c r="B740" s="3"/>
      <c r="C740" s="198" t="s">
        <v>407</v>
      </c>
      <c r="D740" s="199">
        <f>PMT(4%/12,156,15000000,0,0)</f>
        <v>-123467.42335590994</v>
      </c>
      <c r="E740" s="64"/>
      <c r="F740" s="64"/>
      <c r="H740" s="64"/>
    </row>
    <row r="741" spans="1:8" ht="12.75" hidden="1">
      <c r="A741" s="3"/>
      <c r="B741" s="3"/>
      <c r="C741" s="198" t="s">
        <v>408</v>
      </c>
      <c r="D741" s="200">
        <f>(+D740*12)*-1</f>
        <v>1481609.0802709193</v>
      </c>
      <c r="E741" s="64"/>
      <c r="F741" s="64"/>
      <c r="H741" s="64"/>
    </row>
    <row r="742" spans="1:8" ht="12.75" hidden="1">
      <c r="A742" s="3"/>
      <c r="B742" s="3"/>
      <c r="C742" s="198" t="s">
        <v>409</v>
      </c>
      <c r="D742" s="200">
        <f>+D741-D743</f>
        <v>231609.08027091925</v>
      </c>
      <c r="E742" s="64"/>
      <c r="F742" s="64"/>
      <c r="H742" s="64"/>
    </row>
    <row r="743" spans="1:8" ht="13.5" hidden="1" thickBot="1">
      <c r="A743" s="3"/>
      <c r="B743" s="3"/>
      <c r="C743" s="201" t="s">
        <v>410</v>
      </c>
      <c r="D743" s="202">
        <f>+((15000000/144)*12)</f>
        <v>1250000</v>
      </c>
      <c r="E743" s="64"/>
      <c r="F743" s="64"/>
      <c r="H743" s="64"/>
    </row>
    <row r="744" spans="1:12" s="65" customFormat="1" ht="12.75" hidden="1">
      <c r="A744" s="3"/>
      <c r="B744" s="3"/>
      <c r="C744" s="3"/>
      <c r="D744" s="3"/>
      <c r="E744" s="64"/>
      <c r="F744" s="64"/>
      <c r="H744" s="64"/>
      <c r="L744" s="7"/>
    </row>
    <row r="745" spans="1:12" s="65" customFormat="1" ht="12.75">
      <c r="A745" s="3"/>
      <c r="B745" s="3"/>
      <c r="C745" s="3"/>
      <c r="D745" s="3"/>
      <c r="E745" s="64"/>
      <c r="F745" s="64"/>
      <c r="H745" s="64"/>
      <c r="L745" s="7"/>
    </row>
    <row r="746" spans="1:12" s="65" customFormat="1" ht="11.25">
      <c r="A746" s="7"/>
      <c r="B746" s="7"/>
      <c r="C746" s="7"/>
      <c r="D746" s="7"/>
      <c r="L746" s="7"/>
    </row>
    <row r="747" spans="1:12" s="65" customFormat="1" ht="11.25" hidden="1">
      <c r="A747" s="7"/>
      <c r="B747" s="7"/>
      <c r="C747" s="7"/>
      <c r="D747" s="7"/>
      <c r="L747" s="7"/>
    </row>
    <row r="748" spans="1:12" s="65" customFormat="1" ht="11.25">
      <c r="A748" s="7"/>
      <c r="B748" s="7"/>
      <c r="C748" s="7"/>
      <c r="D748" s="7"/>
      <c r="L748" s="7"/>
    </row>
    <row r="749" spans="1:12" s="65" customFormat="1" ht="11.25">
      <c r="A749" s="7"/>
      <c r="B749" s="7"/>
      <c r="C749" s="7"/>
      <c r="D749" s="7"/>
      <c r="L749" s="7"/>
    </row>
    <row r="750" spans="1:12" s="65" customFormat="1" ht="11.25">
      <c r="A750" s="7"/>
      <c r="B750" s="7"/>
      <c r="C750" s="7"/>
      <c r="D750" s="7"/>
      <c r="L750" s="7"/>
    </row>
    <row r="751" spans="1:12" s="65" customFormat="1" ht="11.25">
      <c r="A751" s="7"/>
      <c r="B751" s="7"/>
      <c r="C751" s="7"/>
      <c r="D751" s="7"/>
      <c r="L751" s="7"/>
    </row>
    <row r="752" spans="1:12" s="65" customFormat="1" ht="12.75" hidden="1">
      <c r="A752" s="7"/>
      <c r="B752" s="203"/>
      <c r="C752" s="7"/>
      <c r="D752" s="7"/>
      <c r="L752" s="7"/>
    </row>
    <row r="757" spans="1:12" s="65" customFormat="1" ht="11.25" hidden="1">
      <c r="A757" s="7"/>
      <c r="B757" s="7"/>
      <c r="C757" s="204"/>
      <c r="D757" s="205"/>
      <c r="L757" s="7"/>
    </row>
    <row r="762" ht="11.25" hidden="1"/>
    <row r="763" ht="11.25" hidden="1"/>
    <row r="772" ht="11.25" hidden="1"/>
    <row r="773" ht="11.25" hidden="1"/>
    <row r="776" spans="1:12" s="65" customFormat="1" ht="11.25">
      <c r="A776" s="7"/>
      <c r="B776" s="7"/>
      <c r="C776" s="7"/>
      <c r="D776" s="7"/>
      <c r="L776" s="7"/>
    </row>
    <row r="777" spans="1:12" s="65" customFormat="1" ht="11.25">
      <c r="A777" s="7"/>
      <c r="B777" s="7"/>
      <c r="C777" s="7"/>
      <c r="D777" s="7"/>
      <c r="L777" s="7"/>
    </row>
    <row r="778" spans="1:12" s="65" customFormat="1" ht="11.25">
      <c r="A778" s="7"/>
      <c r="B778" s="7"/>
      <c r="C778" s="7"/>
      <c r="D778" s="7"/>
      <c r="L778" s="7"/>
    </row>
    <row r="779" spans="1:12" s="65" customFormat="1" ht="11.25">
      <c r="A779" s="7"/>
      <c r="B779" s="7"/>
      <c r="C779" s="7"/>
      <c r="D779" s="7"/>
      <c r="L779" s="7"/>
    </row>
    <row r="780" spans="1:12" s="65" customFormat="1" ht="11.25">
      <c r="A780" s="7"/>
      <c r="B780" s="7"/>
      <c r="C780" s="7"/>
      <c r="D780" s="7"/>
      <c r="L780" s="7"/>
    </row>
    <row r="781" spans="1:12" s="65" customFormat="1" ht="11.25">
      <c r="A781" s="7"/>
      <c r="B781" s="7"/>
      <c r="C781" s="7"/>
      <c r="D781" s="7"/>
      <c r="L781" s="7"/>
    </row>
    <row r="782" spans="1:12" s="65" customFormat="1" ht="11.25">
      <c r="A782" s="7"/>
      <c r="B782" s="7"/>
      <c r="C782" s="7"/>
      <c r="D782" s="7"/>
      <c r="L782" s="7"/>
    </row>
    <row r="783" spans="1:12" s="65" customFormat="1" ht="11.25">
      <c r="A783" s="7"/>
      <c r="B783" s="7"/>
      <c r="C783" s="7"/>
      <c r="D783" s="7"/>
      <c r="L783" s="7"/>
    </row>
    <row r="784" spans="1:12" s="65" customFormat="1" ht="11.25">
      <c r="A784" s="7"/>
      <c r="B784" s="7"/>
      <c r="C784" s="7"/>
      <c r="D784" s="7"/>
      <c r="L784" s="7"/>
    </row>
    <row r="785" spans="1:12" s="65" customFormat="1" ht="11.25">
      <c r="A785" s="7"/>
      <c r="B785" s="7"/>
      <c r="C785" s="7"/>
      <c r="D785" s="7"/>
      <c r="L785" s="7"/>
    </row>
    <row r="786" spans="1:12" s="65" customFormat="1" ht="11.25" hidden="1">
      <c r="A786" s="7"/>
      <c r="B786" s="7"/>
      <c r="C786" s="7"/>
      <c r="D786" s="7"/>
      <c r="L786" s="7"/>
    </row>
    <row r="787" spans="1:12" s="65" customFormat="1" ht="11.25" hidden="1">
      <c r="A787" s="7"/>
      <c r="B787" s="7"/>
      <c r="C787" s="7"/>
      <c r="D787" s="7"/>
      <c r="L787" s="7"/>
    </row>
    <row r="788" spans="1:12" s="65" customFormat="1" ht="11.25">
      <c r="A788" s="7"/>
      <c r="B788" s="7"/>
      <c r="C788" s="7"/>
      <c r="D788" s="7"/>
      <c r="L788" s="7"/>
    </row>
    <row r="789" spans="1:12" s="65" customFormat="1" ht="11.25">
      <c r="A789" s="7"/>
      <c r="B789" s="7"/>
      <c r="C789" s="7"/>
      <c r="D789" s="7"/>
      <c r="L789" s="7"/>
    </row>
    <row r="790" spans="1:12" s="65" customFormat="1" ht="11.25">
      <c r="A790" s="7"/>
      <c r="B790" s="7"/>
      <c r="C790" s="7"/>
      <c r="D790" s="7"/>
      <c r="L790" s="7"/>
    </row>
    <row r="791" spans="1:12" s="65" customFormat="1" ht="11.25">
      <c r="A791" s="7"/>
      <c r="B791" s="7"/>
      <c r="C791" s="7"/>
      <c r="D791" s="7"/>
      <c r="L791" s="7"/>
    </row>
    <row r="792" spans="1:12" s="65" customFormat="1" ht="11.25">
      <c r="A792" s="7"/>
      <c r="B792" s="7"/>
      <c r="C792" s="7"/>
      <c r="D792" s="7"/>
      <c r="L792" s="7"/>
    </row>
    <row r="793" spans="1:12" s="65" customFormat="1" ht="11.25">
      <c r="A793" s="7"/>
      <c r="B793" s="7"/>
      <c r="C793" s="7"/>
      <c r="D793" s="7"/>
      <c r="L793" s="7"/>
    </row>
    <row r="794" spans="1:12" s="65" customFormat="1" ht="11.25">
      <c r="A794" s="7"/>
      <c r="B794" s="7"/>
      <c r="C794" s="7"/>
      <c r="D794" s="7"/>
      <c r="L794" s="7"/>
    </row>
    <row r="795" spans="1:12" s="65" customFormat="1" ht="11.25">
      <c r="A795" s="7"/>
      <c r="B795" s="7"/>
      <c r="C795" s="7"/>
      <c r="D795" s="7"/>
      <c r="L795" s="7"/>
    </row>
    <row r="796" spans="1:12" s="65" customFormat="1" ht="11.25">
      <c r="A796" s="7"/>
      <c r="B796" s="7"/>
      <c r="C796" s="7"/>
      <c r="D796" s="7"/>
      <c r="L796" s="7"/>
    </row>
    <row r="797" spans="1:12" s="65" customFormat="1" ht="11.25">
      <c r="A797" s="7"/>
      <c r="B797" s="7"/>
      <c r="C797" s="7"/>
      <c r="D797" s="7"/>
      <c r="L797" s="7"/>
    </row>
    <row r="798" spans="1:12" s="65" customFormat="1" ht="11.25">
      <c r="A798" s="7"/>
      <c r="B798" s="7"/>
      <c r="C798" s="7"/>
      <c r="D798" s="7"/>
      <c r="L798" s="7"/>
    </row>
    <row r="799" spans="1:12" s="65" customFormat="1" ht="11.25">
      <c r="A799" s="7"/>
      <c r="B799" s="7"/>
      <c r="C799" s="7"/>
      <c r="D799" s="7"/>
      <c r="L799" s="7"/>
    </row>
    <row r="800" spans="1:12" s="65" customFormat="1" ht="11.25">
      <c r="A800" s="7"/>
      <c r="B800" s="7"/>
      <c r="C800" s="7"/>
      <c r="D800" s="7"/>
      <c r="L800" s="7"/>
    </row>
    <row r="801" spans="1:12" s="65" customFormat="1" ht="11.25">
      <c r="A801" s="7"/>
      <c r="B801" s="7"/>
      <c r="C801" s="7"/>
      <c r="D801" s="7"/>
      <c r="L801" s="7"/>
    </row>
    <row r="802" spans="1:12" s="65" customFormat="1" ht="11.25">
      <c r="A802" s="7"/>
      <c r="B802" s="7"/>
      <c r="C802" s="7"/>
      <c r="D802" s="7"/>
      <c r="L802" s="7"/>
    </row>
    <row r="803" spans="1:12" s="65" customFormat="1" ht="11.25">
      <c r="A803" s="7"/>
      <c r="B803" s="7"/>
      <c r="C803" s="7"/>
      <c r="D803" s="7"/>
      <c r="L803" s="7"/>
    </row>
    <row r="804" spans="1:12" s="65" customFormat="1" ht="11.25">
      <c r="A804" s="7"/>
      <c r="B804" s="7"/>
      <c r="C804" s="7"/>
      <c r="D804" s="7"/>
      <c r="L804" s="7"/>
    </row>
    <row r="805" spans="1:12" s="65" customFormat="1" ht="11.25">
      <c r="A805" s="7"/>
      <c r="B805" s="7"/>
      <c r="C805" s="7"/>
      <c r="D805" s="7"/>
      <c r="L805" s="7"/>
    </row>
    <row r="806" spans="1:12" s="65" customFormat="1" ht="19.5" customHeight="1">
      <c r="A806" s="7"/>
      <c r="B806" s="7"/>
      <c r="C806" s="7"/>
      <c r="D806" s="7"/>
      <c r="L806" s="7"/>
    </row>
    <row r="807" spans="1:12" s="65" customFormat="1" ht="11.25">
      <c r="A807" s="7"/>
      <c r="B807" s="7"/>
      <c r="C807" s="7"/>
      <c r="D807" s="7"/>
      <c r="L807" s="7"/>
    </row>
    <row r="812" ht="17.25" customHeight="1"/>
  </sheetData>
  <sheetProtection selectLockedCells="1" selectUnlockedCells="1"/>
  <mergeCells count="4">
    <mergeCell ref="B2:K3"/>
    <mergeCell ref="B5:D5"/>
    <mergeCell ref="B6:D6"/>
    <mergeCell ref="B667:D667"/>
  </mergeCells>
  <printOptions horizontalCentered="1"/>
  <pageMargins left="0.15748031496062992" right="0.15748031496062992" top="0.35433070866141736" bottom="0.35433070866141736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2017-11-29T12:42:11Z</cp:lastPrinted>
  <dcterms:created xsi:type="dcterms:W3CDTF">2017-09-18T07:30:28Z</dcterms:created>
  <dcterms:modified xsi:type="dcterms:W3CDTF">2017-11-29T12:55:30Z</dcterms:modified>
  <cp:category/>
  <cp:version/>
  <cp:contentType/>
  <cp:contentStatus/>
</cp:coreProperties>
</file>